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7815" firstSheet="9" activeTab="14"/>
  </bookViews>
  <sheets>
    <sheet name="Permacolor Select 25 lb Bag" sheetId="22" r:id="rId1"/>
    <sheet name="Permacolor Select 12.5 lb Bag" sheetId="23" r:id="rId2"/>
    <sheet name="Plasma Gallon Pail" sheetId="24" r:id="rId3"/>
    <sheet name="SPECTRALOCK Mini" sheetId="4" r:id="rId4"/>
    <sheet name="SPECTRALOCK PRO Full" sheetId="2" r:id="rId5"/>
    <sheet name="SPECTRALOCK PRO Commercial" sheetId="12" r:id="rId6"/>
    <sheet name="SPECTRALOCK PRO Premium Mini" sheetId="19" r:id="rId7"/>
    <sheet name="SPECTRALOCK PRO Premium Full" sheetId="20" r:id="rId8"/>
    <sheet name="SPECTRALOCK PRO Premium Comm" sheetId="21" r:id="rId9"/>
    <sheet name="SPECTRALOCK 2000 IG #2" sheetId="17" r:id="rId10"/>
    <sheet name="SPECTRALOCK 2000 IG #4" sheetId="18" r:id="rId11"/>
    <sheet name="2000 #2" sheetId="10" r:id="rId12"/>
    <sheet name="2000 #4" sheetId="13" r:id="rId13"/>
    <sheet name=" Permacolor 8 lb" sheetId="25" r:id="rId14"/>
    <sheet name=" Permacolor 25 lb" sheetId="26" r:id="rId15"/>
    <sheet name="1500 10" sheetId="7" r:id="rId16"/>
    <sheet name="1500 25" sheetId="14" r:id="rId17"/>
    <sheet name="1600 8" sheetId="9" r:id="rId18"/>
  </sheets>
  <calcPr calcId="145621"/>
</workbook>
</file>

<file path=xl/calcChain.xml><?xml version="1.0" encoding="utf-8"?>
<calcChain xmlns="http://schemas.openxmlformats.org/spreadsheetml/2006/main">
  <c r="I27" i="26" l="1"/>
  <c r="H27" i="26"/>
  <c r="G27" i="26"/>
  <c r="F27" i="26"/>
  <c r="E27" i="26"/>
  <c r="D27" i="26"/>
  <c r="L27" i="26" s="1"/>
  <c r="J26" i="26"/>
  <c r="I26" i="26"/>
  <c r="H26" i="26"/>
  <c r="G26" i="26"/>
  <c r="F26" i="26"/>
  <c r="E26" i="26"/>
  <c r="D26" i="26"/>
  <c r="L26" i="26" s="1"/>
  <c r="K25" i="26"/>
  <c r="J25" i="26"/>
  <c r="I25" i="26"/>
  <c r="H25" i="26"/>
  <c r="G25" i="26"/>
  <c r="F25" i="26"/>
  <c r="D25" i="26"/>
  <c r="E25" i="26" s="1"/>
  <c r="J24" i="26"/>
  <c r="I24" i="26"/>
  <c r="H24" i="26"/>
  <c r="D24" i="26"/>
  <c r="G24" i="26" s="1"/>
  <c r="K23" i="26"/>
  <c r="J23" i="26"/>
  <c r="I23" i="26"/>
  <c r="E23" i="26"/>
  <c r="D23" i="26"/>
  <c r="H23" i="26" s="1"/>
  <c r="D22" i="26"/>
  <c r="I22" i="26" s="1"/>
  <c r="D21" i="26"/>
  <c r="J21" i="26" s="1"/>
  <c r="D20" i="26"/>
  <c r="K20" i="26" s="1"/>
  <c r="I19" i="26"/>
  <c r="H19" i="26"/>
  <c r="G19" i="26"/>
  <c r="F19" i="26"/>
  <c r="E19" i="26"/>
  <c r="D19" i="26"/>
  <c r="L19" i="26" s="1"/>
  <c r="J18" i="26"/>
  <c r="I18" i="26"/>
  <c r="H18" i="26"/>
  <c r="G18" i="26"/>
  <c r="F18" i="26"/>
  <c r="E18" i="26"/>
  <c r="D18" i="26"/>
  <c r="L18" i="26" s="1"/>
  <c r="G12" i="26"/>
  <c r="P3" i="26"/>
  <c r="S3" i="26" s="1"/>
  <c r="I27" i="25"/>
  <c r="H27" i="25"/>
  <c r="G27" i="25"/>
  <c r="F27" i="25"/>
  <c r="E27" i="25"/>
  <c r="D27" i="25"/>
  <c r="L27" i="25" s="1"/>
  <c r="J26" i="25"/>
  <c r="I26" i="25"/>
  <c r="H26" i="25"/>
  <c r="G26" i="25"/>
  <c r="F26" i="25"/>
  <c r="E26" i="25"/>
  <c r="D26" i="25"/>
  <c r="L26" i="25" s="1"/>
  <c r="K25" i="25"/>
  <c r="J25" i="25"/>
  <c r="I25" i="25"/>
  <c r="H25" i="25"/>
  <c r="G25" i="25"/>
  <c r="F25" i="25"/>
  <c r="E25" i="25"/>
  <c r="D25" i="25"/>
  <c r="L25" i="25" s="1"/>
  <c r="J24" i="25"/>
  <c r="I24" i="25"/>
  <c r="H24" i="25"/>
  <c r="D24" i="25"/>
  <c r="G24" i="25" s="1"/>
  <c r="K23" i="25"/>
  <c r="J23" i="25"/>
  <c r="I23" i="25"/>
  <c r="E23" i="25"/>
  <c r="D23" i="25"/>
  <c r="H23" i="25" s="1"/>
  <c r="K22" i="25"/>
  <c r="J22" i="25"/>
  <c r="D22" i="25"/>
  <c r="I22" i="25" s="1"/>
  <c r="K21" i="25"/>
  <c r="D21" i="25"/>
  <c r="J21" i="25" s="1"/>
  <c r="D20" i="25"/>
  <c r="K20" i="25" s="1"/>
  <c r="I19" i="25"/>
  <c r="H19" i="25"/>
  <c r="G19" i="25"/>
  <c r="F19" i="25"/>
  <c r="E19" i="25"/>
  <c r="D19" i="25"/>
  <c r="L19" i="25" s="1"/>
  <c r="J18" i="25"/>
  <c r="I18" i="25"/>
  <c r="H18" i="25"/>
  <c r="G18" i="25"/>
  <c r="F18" i="25"/>
  <c r="E18" i="25"/>
  <c r="D18" i="25"/>
  <c r="L18" i="25" s="1"/>
  <c r="G12" i="25"/>
  <c r="P3" i="25"/>
  <c r="S3" i="25" s="1"/>
  <c r="L20" i="26" l="1"/>
  <c r="K21" i="26"/>
  <c r="J22" i="26"/>
  <c r="L21" i="26"/>
  <c r="K22" i="26"/>
  <c r="E20" i="26"/>
  <c r="F20" i="26"/>
  <c r="L22" i="26"/>
  <c r="G20" i="26"/>
  <c r="F21" i="26"/>
  <c r="E22" i="26"/>
  <c r="L23" i="26"/>
  <c r="K24" i="26"/>
  <c r="G21" i="26"/>
  <c r="L24" i="26"/>
  <c r="E21" i="26"/>
  <c r="F22" i="26"/>
  <c r="K18" i="26"/>
  <c r="J19" i="26"/>
  <c r="I20" i="26"/>
  <c r="H21" i="26"/>
  <c r="G22" i="26"/>
  <c r="F23" i="26"/>
  <c r="E24" i="26"/>
  <c r="L25" i="26"/>
  <c r="K26" i="26"/>
  <c r="J27" i="26"/>
  <c r="K19" i="26"/>
  <c r="J20" i="26"/>
  <c r="I21" i="26"/>
  <c r="H22" i="26"/>
  <c r="G23" i="26"/>
  <c r="F24" i="26"/>
  <c r="K27" i="26"/>
  <c r="H20" i="26"/>
  <c r="E21" i="25"/>
  <c r="L21" i="25"/>
  <c r="F20" i="25"/>
  <c r="G20" i="25"/>
  <c r="F21" i="25"/>
  <c r="E22" i="25"/>
  <c r="L23" i="25"/>
  <c r="K24" i="25"/>
  <c r="G21" i="25"/>
  <c r="F22" i="25"/>
  <c r="L24" i="25"/>
  <c r="K18" i="25"/>
  <c r="J19" i="25"/>
  <c r="I20" i="25"/>
  <c r="H21" i="25"/>
  <c r="G22" i="25"/>
  <c r="F23" i="25"/>
  <c r="E24" i="25"/>
  <c r="K26" i="25"/>
  <c r="J27" i="25"/>
  <c r="E20" i="25"/>
  <c r="H20" i="25"/>
  <c r="K19" i="25"/>
  <c r="J20" i="25"/>
  <c r="I21" i="25"/>
  <c r="H22" i="25"/>
  <c r="G23" i="25"/>
  <c r="F24" i="25"/>
  <c r="K27" i="25"/>
  <c r="L20" i="25"/>
  <c r="L22" i="25"/>
  <c r="G27" i="24"/>
  <c r="F27" i="24"/>
  <c r="E27" i="24"/>
  <c r="D27" i="24"/>
  <c r="L27" i="24" s="1"/>
  <c r="H26" i="24"/>
  <c r="G26" i="24"/>
  <c r="F26" i="24"/>
  <c r="E26" i="24"/>
  <c r="D26" i="24"/>
  <c r="L26" i="24" s="1"/>
  <c r="I25" i="24"/>
  <c r="H25" i="24"/>
  <c r="G25" i="24"/>
  <c r="F25" i="24"/>
  <c r="E25" i="24"/>
  <c r="D25" i="24"/>
  <c r="L25" i="24" s="1"/>
  <c r="J24" i="24"/>
  <c r="I24" i="24"/>
  <c r="H24" i="24"/>
  <c r="G24" i="24"/>
  <c r="F24" i="24"/>
  <c r="E24" i="24"/>
  <c r="D24" i="24"/>
  <c r="L24" i="24" s="1"/>
  <c r="K23" i="24"/>
  <c r="J23" i="24"/>
  <c r="I23" i="24"/>
  <c r="H23" i="24"/>
  <c r="G23" i="24"/>
  <c r="F23" i="24"/>
  <c r="E23" i="24"/>
  <c r="D23" i="24"/>
  <c r="L23" i="24" s="1"/>
  <c r="K22" i="24"/>
  <c r="D22" i="24"/>
  <c r="I22" i="24" s="1"/>
  <c r="D21" i="24"/>
  <c r="J21" i="24" s="1"/>
  <c r="E20" i="24"/>
  <c r="D20" i="24"/>
  <c r="K20" i="24" s="1"/>
  <c r="G19" i="24"/>
  <c r="F19" i="24"/>
  <c r="E19" i="24"/>
  <c r="D19" i="24"/>
  <c r="L19" i="24" s="1"/>
  <c r="H18" i="24"/>
  <c r="G18" i="24"/>
  <c r="F18" i="24"/>
  <c r="E18" i="24"/>
  <c r="D18" i="24"/>
  <c r="L18" i="24" s="1"/>
  <c r="G12" i="24"/>
  <c r="H3" i="24"/>
  <c r="D27" i="23"/>
  <c r="D26" i="23"/>
  <c r="D25" i="23"/>
  <c r="D24" i="23"/>
  <c r="D23" i="23"/>
  <c r="D22" i="23"/>
  <c r="D21" i="23"/>
  <c r="D20" i="23"/>
  <c r="D19" i="23"/>
  <c r="D18" i="23"/>
  <c r="H3" i="23"/>
  <c r="F3" i="23"/>
  <c r="C3" i="23" s="1"/>
  <c r="D27" i="22"/>
  <c r="D26" i="22"/>
  <c r="D25" i="22"/>
  <c r="D24" i="22"/>
  <c r="D23" i="22"/>
  <c r="D22" i="22"/>
  <c r="D21" i="22"/>
  <c r="D20" i="22"/>
  <c r="D19" i="22"/>
  <c r="D18" i="22"/>
  <c r="H3" i="22"/>
  <c r="F3" i="22"/>
  <c r="C3" i="22"/>
  <c r="F27" i="22" s="1"/>
  <c r="H27" i="23" l="1"/>
  <c r="I26" i="23"/>
  <c r="J25" i="23"/>
  <c r="K24" i="23"/>
  <c r="L23" i="23"/>
  <c r="E22" i="23"/>
  <c r="F21" i="23"/>
  <c r="G20" i="23"/>
  <c r="H19" i="23"/>
  <c r="I18" i="23"/>
  <c r="L25" i="23"/>
  <c r="G27" i="23"/>
  <c r="H26" i="23"/>
  <c r="I25" i="23"/>
  <c r="J24" i="23"/>
  <c r="K23" i="23"/>
  <c r="L22" i="23"/>
  <c r="E21" i="23"/>
  <c r="F20" i="23"/>
  <c r="G19" i="23"/>
  <c r="H18" i="23"/>
  <c r="E24" i="23"/>
  <c r="G12" i="23"/>
  <c r="F27" i="23"/>
  <c r="G26" i="23"/>
  <c r="H25" i="23"/>
  <c r="I24" i="23"/>
  <c r="J23" i="23"/>
  <c r="K22" i="23"/>
  <c r="L21" i="23"/>
  <c r="E20" i="23"/>
  <c r="F19" i="23"/>
  <c r="G18" i="23"/>
  <c r="L26" i="23"/>
  <c r="E25" i="23"/>
  <c r="G23" i="23"/>
  <c r="J20" i="23"/>
  <c r="K18" i="23"/>
  <c r="E27" i="23"/>
  <c r="F26" i="23"/>
  <c r="G25" i="23"/>
  <c r="H24" i="23"/>
  <c r="I23" i="23"/>
  <c r="J22" i="23"/>
  <c r="K21" i="23"/>
  <c r="L20" i="23"/>
  <c r="E19" i="23"/>
  <c r="F18" i="23"/>
  <c r="F24" i="23"/>
  <c r="I21" i="23"/>
  <c r="L27" i="23"/>
  <c r="E26" i="23"/>
  <c r="F25" i="23"/>
  <c r="G24" i="23"/>
  <c r="H23" i="23"/>
  <c r="I22" i="23"/>
  <c r="J21" i="23"/>
  <c r="K20" i="23"/>
  <c r="L19" i="23"/>
  <c r="E18" i="23"/>
  <c r="K19" i="23"/>
  <c r="K26" i="23"/>
  <c r="F23" i="23"/>
  <c r="G22" i="23"/>
  <c r="I20" i="23"/>
  <c r="K27" i="23"/>
  <c r="H22" i="23"/>
  <c r="L18" i="23"/>
  <c r="J19" i="23"/>
  <c r="J27" i="23"/>
  <c r="H21" i="23"/>
  <c r="I27" i="23"/>
  <c r="J26" i="23"/>
  <c r="K25" i="23"/>
  <c r="L24" i="23"/>
  <c r="E23" i="23"/>
  <c r="F22" i="23"/>
  <c r="G21" i="23"/>
  <c r="H20" i="23"/>
  <c r="I19" i="23"/>
  <c r="J18" i="23"/>
  <c r="L22" i="22"/>
  <c r="K23" i="22"/>
  <c r="J24" i="22"/>
  <c r="I25" i="22"/>
  <c r="H26" i="22"/>
  <c r="G27" i="22"/>
  <c r="L20" i="24"/>
  <c r="K21" i="24"/>
  <c r="J22" i="24"/>
  <c r="G19" i="22"/>
  <c r="H19" i="22"/>
  <c r="J25" i="22"/>
  <c r="L21" i="24"/>
  <c r="H18" i="22"/>
  <c r="I18" i="22"/>
  <c r="L23" i="22"/>
  <c r="H20" i="22"/>
  <c r="F22" i="22"/>
  <c r="K25" i="22"/>
  <c r="E21" i="22"/>
  <c r="F21" i="22"/>
  <c r="I26" i="22"/>
  <c r="I19" i="22"/>
  <c r="G21" i="22"/>
  <c r="L24" i="22"/>
  <c r="J26" i="22"/>
  <c r="E21" i="24"/>
  <c r="G12" i="22"/>
  <c r="K18" i="22"/>
  <c r="J19" i="22"/>
  <c r="I20" i="22"/>
  <c r="H21" i="22"/>
  <c r="G22" i="22"/>
  <c r="F23" i="22"/>
  <c r="E24" i="22"/>
  <c r="L25" i="22"/>
  <c r="K26" i="22"/>
  <c r="J27" i="22"/>
  <c r="I18" i="24"/>
  <c r="H19" i="24"/>
  <c r="G20" i="24"/>
  <c r="F21" i="24"/>
  <c r="E22" i="24"/>
  <c r="K24" i="24"/>
  <c r="J25" i="24"/>
  <c r="I26" i="24"/>
  <c r="H27" i="24"/>
  <c r="G20" i="22"/>
  <c r="H27" i="22"/>
  <c r="I27" i="22"/>
  <c r="F20" i="24"/>
  <c r="L22" i="24"/>
  <c r="L18" i="22"/>
  <c r="K19" i="22"/>
  <c r="J20" i="22"/>
  <c r="I21" i="22"/>
  <c r="H22" i="22"/>
  <c r="G23" i="22"/>
  <c r="F24" i="22"/>
  <c r="E25" i="22"/>
  <c r="L26" i="22"/>
  <c r="K27" i="22"/>
  <c r="J18" i="24"/>
  <c r="I19" i="24"/>
  <c r="H20" i="24"/>
  <c r="G21" i="24"/>
  <c r="F22" i="24"/>
  <c r="K25" i="24"/>
  <c r="J26" i="24"/>
  <c r="I27" i="24"/>
  <c r="F20" i="22"/>
  <c r="E22" i="22"/>
  <c r="J18" i="22"/>
  <c r="E23" i="22"/>
  <c r="E18" i="22"/>
  <c r="L19" i="22"/>
  <c r="K20" i="22"/>
  <c r="J21" i="22"/>
  <c r="I22" i="22"/>
  <c r="H23" i="22"/>
  <c r="G24" i="22"/>
  <c r="F25" i="22"/>
  <c r="E26" i="22"/>
  <c r="L27" i="22"/>
  <c r="K18" i="24"/>
  <c r="J19" i="24"/>
  <c r="I20" i="24"/>
  <c r="H21" i="24"/>
  <c r="G22" i="24"/>
  <c r="K26" i="24"/>
  <c r="J27" i="24"/>
  <c r="E19" i="22"/>
  <c r="L20" i="22"/>
  <c r="K21" i="22"/>
  <c r="J22" i="22"/>
  <c r="I23" i="22"/>
  <c r="H24" i="22"/>
  <c r="G25" i="22"/>
  <c r="F26" i="22"/>
  <c r="E27" i="22"/>
  <c r="K19" i="24"/>
  <c r="J20" i="24"/>
  <c r="I21" i="24"/>
  <c r="H22" i="24"/>
  <c r="K27" i="24"/>
  <c r="K24" i="22"/>
  <c r="F18" i="22"/>
  <c r="G18" i="22"/>
  <c r="F19" i="22"/>
  <c r="E20" i="22"/>
  <c r="L21" i="22"/>
  <c r="K22" i="22"/>
  <c r="J23" i="22"/>
  <c r="I24" i="22"/>
  <c r="H25" i="22"/>
  <c r="G26" i="22"/>
  <c r="I28" i="21" l="1"/>
  <c r="H28" i="21"/>
  <c r="G28" i="21"/>
  <c r="F28" i="21"/>
  <c r="D28" i="21"/>
  <c r="E28" i="21" s="1"/>
  <c r="J27" i="21"/>
  <c r="I27" i="21"/>
  <c r="H27" i="21"/>
  <c r="G27" i="21"/>
  <c r="F27" i="21"/>
  <c r="D27" i="21"/>
  <c r="E27" i="21" s="1"/>
  <c r="K26" i="21"/>
  <c r="J26" i="21"/>
  <c r="I26" i="21"/>
  <c r="H26" i="21"/>
  <c r="G26" i="21"/>
  <c r="F26" i="21"/>
  <c r="E26" i="21"/>
  <c r="D26" i="21"/>
  <c r="L26" i="21"/>
  <c r="K25" i="21"/>
  <c r="J25" i="21"/>
  <c r="I25" i="21"/>
  <c r="H25" i="21"/>
  <c r="D25" i="21"/>
  <c r="G25" i="21" s="1"/>
  <c r="J24" i="21"/>
  <c r="I24" i="21"/>
  <c r="D24" i="21"/>
  <c r="H24" i="21" s="1"/>
  <c r="K23" i="21"/>
  <c r="J23" i="21"/>
  <c r="D23" i="21"/>
  <c r="I23" i="21" s="1"/>
  <c r="K22" i="21"/>
  <c r="D22" i="21"/>
  <c r="J22" i="21" s="1"/>
  <c r="D21" i="21"/>
  <c r="K21" i="21" s="1"/>
  <c r="F20" i="21"/>
  <c r="E20" i="21"/>
  <c r="D20" i="21"/>
  <c r="L20" i="21" s="1"/>
  <c r="F19" i="21"/>
  <c r="E19" i="21"/>
  <c r="D19" i="21"/>
  <c r="L19" i="21" s="1"/>
  <c r="G18" i="21"/>
  <c r="F18" i="21"/>
  <c r="E18" i="21"/>
  <c r="D18" i="21"/>
  <c r="K18" i="21" s="1"/>
  <c r="G12" i="21"/>
  <c r="H28" i="20"/>
  <c r="G28" i="20"/>
  <c r="F28" i="20"/>
  <c r="E28" i="20"/>
  <c r="D28" i="20"/>
  <c r="L28" i="20" s="1"/>
  <c r="D27" i="20"/>
  <c r="E27" i="20" s="1"/>
  <c r="H26" i="20"/>
  <c r="G26" i="20"/>
  <c r="D26" i="20"/>
  <c r="F26" i="20" s="1"/>
  <c r="E25" i="20"/>
  <c r="D25" i="20"/>
  <c r="G25" i="20" s="1"/>
  <c r="E24" i="20"/>
  <c r="D24" i="20"/>
  <c r="H24" i="20" s="1"/>
  <c r="K23" i="20"/>
  <c r="J23" i="20"/>
  <c r="D23" i="20"/>
  <c r="G23" i="20" s="1"/>
  <c r="K22" i="20"/>
  <c r="D22" i="20"/>
  <c r="J22" i="20" s="1"/>
  <c r="D21" i="20"/>
  <c r="K21" i="20" s="1"/>
  <c r="H20" i="20"/>
  <c r="G20" i="20"/>
  <c r="F20" i="20"/>
  <c r="E20" i="20"/>
  <c r="D20" i="20"/>
  <c r="K20" i="20" s="1"/>
  <c r="G19" i="20"/>
  <c r="F19" i="20"/>
  <c r="D19" i="20"/>
  <c r="E19" i="20" s="1"/>
  <c r="G18" i="20"/>
  <c r="D18" i="20"/>
  <c r="F18" i="20" s="1"/>
  <c r="G12" i="20"/>
  <c r="K28" i="19"/>
  <c r="J28" i="19"/>
  <c r="H28" i="19"/>
  <c r="G28" i="19"/>
  <c r="F28" i="19"/>
  <c r="E28" i="19"/>
  <c r="D28" i="19"/>
  <c r="L28" i="19" s="1"/>
  <c r="K27" i="19"/>
  <c r="H27" i="19"/>
  <c r="G27" i="19"/>
  <c r="F27" i="19"/>
  <c r="D27" i="19"/>
  <c r="E27" i="19" s="1"/>
  <c r="G26" i="19"/>
  <c r="D26" i="19"/>
  <c r="F26" i="19" s="1"/>
  <c r="F25" i="19"/>
  <c r="E25" i="19"/>
  <c r="D25" i="19"/>
  <c r="K25" i="19" s="1"/>
  <c r="D24" i="19"/>
  <c r="H24" i="19" s="1"/>
  <c r="K23" i="19"/>
  <c r="J23" i="19"/>
  <c r="D23" i="19"/>
  <c r="I23" i="19" s="1"/>
  <c r="D22" i="19"/>
  <c r="J22" i="19" s="1"/>
  <c r="D21" i="19"/>
  <c r="K21" i="19" s="1"/>
  <c r="F20" i="19"/>
  <c r="E20" i="19"/>
  <c r="D20" i="19"/>
  <c r="L20" i="19" s="1"/>
  <c r="F19" i="19"/>
  <c r="D19" i="19"/>
  <c r="E19" i="19" s="1"/>
  <c r="I18" i="19"/>
  <c r="H18" i="19"/>
  <c r="G18" i="19"/>
  <c r="D18" i="19"/>
  <c r="F18" i="19" s="1"/>
  <c r="G12" i="19"/>
  <c r="G12" i="17"/>
  <c r="D18" i="17"/>
  <c r="G18" i="17" s="1"/>
  <c r="D19" i="17"/>
  <c r="D20" i="17"/>
  <c r="H20" i="17" s="1"/>
  <c r="C3" i="18"/>
  <c r="G12" i="18" s="1"/>
  <c r="D18" i="18"/>
  <c r="D19" i="18"/>
  <c r="D20" i="18"/>
  <c r="G12" i="4"/>
  <c r="G12" i="2"/>
  <c r="G12" i="12"/>
  <c r="G12" i="10"/>
  <c r="G12" i="13"/>
  <c r="G12" i="7"/>
  <c r="G12" i="14"/>
  <c r="G12" i="9"/>
  <c r="D18" i="9"/>
  <c r="F18" i="9" s="1"/>
  <c r="D19" i="9"/>
  <c r="F19" i="9" s="1"/>
  <c r="D20" i="9"/>
  <c r="D21" i="9"/>
  <c r="F21" i="9" s="1"/>
  <c r="D22" i="9"/>
  <c r="F22" i="9" s="1"/>
  <c r="D23" i="9"/>
  <c r="E23" i="9" s="1"/>
  <c r="E19" i="9"/>
  <c r="E21" i="9"/>
  <c r="E22" i="9"/>
  <c r="E18" i="9"/>
  <c r="D18" i="14"/>
  <c r="G18" i="14" s="1"/>
  <c r="D19" i="14"/>
  <c r="L19" i="14" s="1"/>
  <c r="F19" i="14"/>
  <c r="G19" i="14"/>
  <c r="H19" i="14"/>
  <c r="I19" i="14"/>
  <c r="J19" i="14"/>
  <c r="K19" i="14"/>
  <c r="D20" i="14"/>
  <c r="G20" i="14"/>
  <c r="H20" i="14"/>
  <c r="I20" i="14"/>
  <c r="J20" i="14"/>
  <c r="K20" i="14"/>
  <c r="L20" i="14"/>
  <c r="D21" i="14"/>
  <c r="G21" i="14"/>
  <c r="H21" i="14"/>
  <c r="I21" i="14"/>
  <c r="J21" i="14"/>
  <c r="K21" i="14"/>
  <c r="L21" i="14"/>
  <c r="D22" i="14"/>
  <c r="J22" i="14" s="1"/>
  <c r="L22" i="14"/>
  <c r="D23" i="14"/>
  <c r="H23" i="14" s="1"/>
  <c r="D24" i="14"/>
  <c r="H24" i="14"/>
  <c r="L24" i="14"/>
  <c r="D25" i="14"/>
  <c r="G25" i="14" s="1"/>
  <c r="D26" i="14"/>
  <c r="G26" i="14" s="1"/>
  <c r="D27" i="14"/>
  <c r="L27" i="14"/>
  <c r="G27" i="14"/>
  <c r="H27" i="14"/>
  <c r="I27" i="14"/>
  <c r="J27" i="14"/>
  <c r="K27" i="14"/>
  <c r="F20" i="14"/>
  <c r="F21" i="14"/>
  <c r="F22" i="14"/>
  <c r="F23" i="14"/>
  <c r="D18" i="7"/>
  <c r="H18" i="7" s="1"/>
  <c r="D19" i="7"/>
  <c r="L19" i="7"/>
  <c r="G19" i="7"/>
  <c r="H19" i="7"/>
  <c r="I19" i="7"/>
  <c r="J19" i="7"/>
  <c r="K19" i="7"/>
  <c r="D20" i="7"/>
  <c r="G20" i="7"/>
  <c r="H20" i="7"/>
  <c r="I20" i="7"/>
  <c r="J20" i="7"/>
  <c r="K20" i="7"/>
  <c r="L20" i="7"/>
  <c r="D21" i="7"/>
  <c r="G21" i="7" s="1"/>
  <c r="I21" i="7"/>
  <c r="J21" i="7"/>
  <c r="K21" i="7"/>
  <c r="L21" i="7"/>
  <c r="D22" i="7"/>
  <c r="D23" i="7"/>
  <c r="H23" i="7" s="1"/>
  <c r="K23" i="7"/>
  <c r="L23" i="7"/>
  <c r="D24" i="7"/>
  <c r="F24" i="7" s="1"/>
  <c r="D25" i="7"/>
  <c r="G25" i="7" s="1"/>
  <c r="D26" i="7"/>
  <c r="G26" i="7"/>
  <c r="H26" i="7"/>
  <c r="D27" i="7"/>
  <c r="L27" i="7" s="1"/>
  <c r="K27" i="7"/>
  <c r="F20" i="7"/>
  <c r="F21" i="7"/>
  <c r="F23" i="7"/>
  <c r="F19" i="7"/>
  <c r="D18" i="13"/>
  <c r="J18" i="13" s="1"/>
  <c r="D19" i="13"/>
  <c r="L19" i="13" s="1"/>
  <c r="D20" i="13"/>
  <c r="G20" i="13"/>
  <c r="H20" i="13"/>
  <c r="I20" i="13"/>
  <c r="J20" i="13"/>
  <c r="K20" i="13"/>
  <c r="L20" i="13"/>
  <c r="D18" i="10"/>
  <c r="G18" i="10"/>
  <c r="H18" i="10"/>
  <c r="I18" i="10"/>
  <c r="J18" i="10"/>
  <c r="K18" i="10"/>
  <c r="L18" i="10"/>
  <c r="D19" i="10"/>
  <c r="J19" i="10" s="1"/>
  <c r="D20" i="10"/>
  <c r="H20" i="10" s="1"/>
  <c r="D18" i="12"/>
  <c r="G18" i="12" s="1"/>
  <c r="K18" i="12"/>
  <c r="D19" i="12"/>
  <c r="G19" i="12" s="1"/>
  <c r="D20" i="12"/>
  <c r="G20" i="12" s="1"/>
  <c r="D21" i="12"/>
  <c r="G21" i="12"/>
  <c r="K21" i="12"/>
  <c r="L21" i="12"/>
  <c r="D22" i="12"/>
  <c r="G22" i="12" s="1"/>
  <c r="D23" i="12"/>
  <c r="G23" i="12"/>
  <c r="K23" i="12"/>
  <c r="L23" i="12"/>
  <c r="D24" i="12"/>
  <c r="G24" i="12" s="1"/>
  <c r="D25" i="12"/>
  <c r="G25" i="12" s="1"/>
  <c r="K25" i="12"/>
  <c r="L25" i="12"/>
  <c r="D26" i="12"/>
  <c r="G26" i="12" s="1"/>
  <c r="D27" i="12"/>
  <c r="G27" i="12" s="1"/>
  <c r="D28" i="12"/>
  <c r="G28" i="12" s="1"/>
  <c r="E25" i="12"/>
  <c r="E18" i="12"/>
  <c r="D18" i="2"/>
  <c r="K18" i="2" s="1"/>
  <c r="F18" i="2"/>
  <c r="G18" i="2"/>
  <c r="H18" i="2"/>
  <c r="I18" i="2"/>
  <c r="J18" i="2"/>
  <c r="D19" i="2"/>
  <c r="K19" i="2" s="1"/>
  <c r="F19" i="2"/>
  <c r="G19" i="2"/>
  <c r="H19" i="2"/>
  <c r="I19" i="2"/>
  <c r="J19" i="2"/>
  <c r="D20" i="2"/>
  <c r="K20" i="2" s="1"/>
  <c r="F20" i="2"/>
  <c r="G20" i="2"/>
  <c r="H20" i="2"/>
  <c r="I20" i="2"/>
  <c r="J20" i="2"/>
  <c r="D21" i="2"/>
  <c r="K21" i="2" s="1"/>
  <c r="F21" i="2"/>
  <c r="G21" i="2"/>
  <c r="H21" i="2"/>
  <c r="I21" i="2"/>
  <c r="J21" i="2"/>
  <c r="D22" i="2"/>
  <c r="K22" i="2" s="1"/>
  <c r="F22" i="2"/>
  <c r="G22" i="2"/>
  <c r="H22" i="2"/>
  <c r="I22" i="2"/>
  <c r="J22" i="2"/>
  <c r="D23" i="2"/>
  <c r="K23" i="2" s="1"/>
  <c r="F23" i="2"/>
  <c r="G23" i="2"/>
  <c r="H23" i="2"/>
  <c r="I23" i="2"/>
  <c r="J23" i="2"/>
  <c r="D24" i="2"/>
  <c r="K24" i="2" s="1"/>
  <c r="F24" i="2"/>
  <c r="G24" i="2"/>
  <c r="H24" i="2"/>
  <c r="I24" i="2"/>
  <c r="J24" i="2"/>
  <c r="D25" i="2"/>
  <c r="K25" i="2" s="1"/>
  <c r="F25" i="2"/>
  <c r="G25" i="2"/>
  <c r="H25" i="2"/>
  <c r="I25" i="2"/>
  <c r="J25" i="2"/>
  <c r="D26" i="2"/>
  <c r="K26" i="2" s="1"/>
  <c r="F26" i="2"/>
  <c r="G26" i="2"/>
  <c r="H26" i="2"/>
  <c r="I26" i="2"/>
  <c r="J26" i="2"/>
  <c r="D27" i="2"/>
  <c r="K27" i="2" s="1"/>
  <c r="F27" i="2"/>
  <c r="G27" i="2"/>
  <c r="H27" i="2"/>
  <c r="I27" i="2"/>
  <c r="J27" i="2"/>
  <c r="D28" i="2"/>
  <c r="K28" i="2" s="1"/>
  <c r="F28" i="2"/>
  <c r="G28" i="2"/>
  <c r="H28" i="2"/>
  <c r="I28" i="2"/>
  <c r="J28" i="2"/>
  <c r="E19" i="2"/>
  <c r="E20" i="2"/>
  <c r="E21" i="2"/>
  <c r="E22" i="2"/>
  <c r="E23" i="2"/>
  <c r="E24" i="2"/>
  <c r="E25" i="2"/>
  <c r="E27" i="2"/>
  <c r="E28" i="2"/>
  <c r="E18" i="2"/>
  <c r="D18" i="4"/>
  <c r="G18" i="4" s="1"/>
  <c r="D19" i="4"/>
  <c r="F19" i="4" s="1"/>
  <c r="D20" i="4"/>
  <c r="I20" i="4" s="1"/>
  <c r="D21" i="4"/>
  <c r="F21" i="4" s="1"/>
  <c r="D22" i="4"/>
  <c r="G22" i="4"/>
  <c r="D23" i="4"/>
  <c r="F23" i="4" s="1"/>
  <c r="D24" i="4"/>
  <c r="I24" i="4" s="1"/>
  <c r="D25" i="4"/>
  <c r="F25" i="4"/>
  <c r="G25" i="4"/>
  <c r="I25" i="4"/>
  <c r="D26" i="4"/>
  <c r="E26" i="4" s="1"/>
  <c r="D27" i="4"/>
  <c r="F27" i="4" s="1"/>
  <c r="D28" i="4"/>
  <c r="I28" i="4"/>
  <c r="E19" i="4"/>
  <c r="E21" i="4"/>
  <c r="L21" i="21"/>
  <c r="G21" i="21"/>
  <c r="E24" i="21"/>
  <c r="K19" i="21"/>
  <c r="J20" i="21"/>
  <c r="I21" i="21"/>
  <c r="H22" i="21"/>
  <c r="G23" i="21"/>
  <c r="F24" i="21"/>
  <c r="E25" i="21"/>
  <c r="K27" i="21"/>
  <c r="J28" i="21"/>
  <c r="F21" i="21"/>
  <c r="F22" i="21"/>
  <c r="G22" i="21"/>
  <c r="K20" i="21"/>
  <c r="J21" i="21"/>
  <c r="I22" i="21"/>
  <c r="H23" i="21"/>
  <c r="G24" i="21"/>
  <c r="F25" i="21"/>
  <c r="K28" i="21"/>
  <c r="E21" i="21"/>
  <c r="L22" i="21"/>
  <c r="E22" i="21"/>
  <c r="L23" i="21"/>
  <c r="E23" i="21"/>
  <c r="L24" i="21"/>
  <c r="H21" i="21"/>
  <c r="F23" i="21"/>
  <c r="L25" i="21"/>
  <c r="F27" i="20"/>
  <c r="E21" i="20"/>
  <c r="L22" i="20"/>
  <c r="G27" i="20"/>
  <c r="I18" i="20"/>
  <c r="F21" i="20"/>
  <c r="E22" i="20"/>
  <c r="L23" i="20"/>
  <c r="I26" i="20"/>
  <c r="H27" i="20"/>
  <c r="J18" i="20"/>
  <c r="I19" i="20"/>
  <c r="G21" i="20"/>
  <c r="F22" i="20"/>
  <c r="E23" i="20"/>
  <c r="L24" i="20"/>
  <c r="K25" i="20"/>
  <c r="J26" i="20"/>
  <c r="I27" i="20"/>
  <c r="L21" i="20"/>
  <c r="H18" i="20"/>
  <c r="K18" i="20"/>
  <c r="J19" i="20"/>
  <c r="H21" i="20"/>
  <c r="G22" i="20"/>
  <c r="F23" i="20"/>
  <c r="L25" i="20"/>
  <c r="K26" i="20"/>
  <c r="J27" i="20"/>
  <c r="L27" i="20"/>
  <c r="K28" i="20"/>
  <c r="L18" i="20"/>
  <c r="I21" i="20"/>
  <c r="H22" i="20"/>
  <c r="L26" i="20"/>
  <c r="K27" i="20"/>
  <c r="E18" i="20"/>
  <c r="L19" i="20"/>
  <c r="J21" i="20"/>
  <c r="I22" i="20"/>
  <c r="H23" i="20"/>
  <c r="E26" i="20"/>
  <c r="L21" i="19"/>
  <c r="F21" i="19"/>
  <c r="E22" i="19"/>
  <c r="L23" i="19"/>
  <c r="J18" i="19"/>
  <c r="G21" i="19"/>
  <c r="F22" i="19"/>
  <c r="E23" i="19"/>
  <c r="L24" i="19"/>
  <c r="J26" i="19"/>
  <c r="I27" i="19"/>
  <c r="K18" i="19"/>
  <c r="J19" i="19"/>
  <c r="I20" i="19"/>
  <c r="H21" i="19"/>
  <c r="G22" i="19"/>
  <c r="F23" i="19"/>
  <c r="E24" i="19"/>
  <c r="K26" i="19"/>
  <c r="J27" i="19"/>
  <c r="I28" i="19"/>
  <c r="L18" i="19"/>
  <c r="I21" i="19"/>
  <c r="G23" i="19"/>
  <c r="L26" i="19"/>
  <c r="E21" i="19"/>
  <c r="H22" i="19"/>
  <c r="E18" i="19"/>
  <c r="L19" i="19"/>
  <c r="J21" i="19"/>
  <c r="I22" i="19"/>
  <c r="H23" i="19"/>
  <c r="G24" i="19"/>
  <c r="E26" i="19"/>
  <c r="L27" i="19"/>
  <c r="H26" i="4"/>
  <c r="J26" i="4"/>
  <c r="K26" i="4"/>
  <c r="L26" i="4"/>
  <c r="G22" i="7"/>
  <c r="H22" i="7"/>
  <c r="I22" i="7"/>
  <c r="F24" i="12"/>
  <c r="H24" i="12"/>
  <c r="I24" i="12"/>
  <c r="J24" i="12"/>
  <c r="E24" i="12"/>
  <c r="G19" i="10"/>
  <c r="H19" i="10"/>
  <c r="I19" i="10"/>
  <c r="H25" i="4"/>
  <c r="J25" i="4"/>
  <c r="L25" i="4"/>
  <c r="K25" i="4"/>
  <c r="E25" i="4"/>
  <c r="H19" i="4"/>
  <c r="J19" i="4"/>
  <c r="K19" i="4"/>
  <c r="L19" i="4"/>
  <c r="G22" i="14"/>
  <c r="H22" i="14"/>
  <c r="I22" i="14"/>
  <c r="I18" i="14"/>
  <c r="K18" i="14"/>
  <c r="L18" i="14"/>
  <c r="F18" i="14"/>
  <c r="I26" i="4"/>
  <c r="I22" i="4"/>
  <c r="I18" i="4"/>
  <c r="E21" i="12"/>
  <c r="H25" i="7"/>
  <c r="F25" i="7"/>
  <c r="J25" i="7"/>
  <c r="K25" i="7"/>
  <c r="L25" i="7"/>
  <c r="L22" i="7"/>
  <c r="G19" i="17"/>
  <c r="H19" i="17"/>
  <c r="I19" i="17"/>
  <c r="J19" i="17"/>
  <c r="K19" i="17"/>
  <c r="L19" i="17"/>
  <c r="H24" i="4"/>
  <c r="J24" i="4"/>
  <c r="E24" i="4"/>
  <c r="K24" i="4"/>
  <c r="L24" i="4"/>
  <c r="H20" i="4"/>
  <c r="G24" i="7"/>
  <c r="I24" i="7"/>
  <c r="J24" i="7"/>
  <c r="K24" i="7"/>
  <c r="F28" i="12"/>
  <c r="E28" i="12"/>
  <c r="H28" i="12"/>
  <c r="J28" i="12"/>
  <c r="F20" i="12"/>
  <c r="E20" i="12"/>
  <c r="H20" i="12"/>
  <c r="I20" i="12"/>
  <c r="J20" i="12"/>
  <c r="I26" i="7"/>
  <c r="K26" i="7"/>
  <c r="L26" i="7"/>
  <c r="E20" i="4"/>
  <c r="H23" i="4"/>
  <c r="J23" i="4"/>
  <c r="K23" i="4"/>
  <c r="L23" i="4"/>
  <c r="G24" i="14"/>
  <c r="F24" i="14"/>
  <c r="I24" i="14"/>
  <c r="J24" i="14"/>
  <c r="K24" i="14"/>
  <c r="E18" i="4"/>
  <c r="G26" i="4"/>
  <c r="F27" i="12"/>
  <c r="H27" i="12"/>
  <c r="I27" i="12"/>
  <c r="J27" i="12"/>
  <c r="F25" i="12"/>
  <c r="H25" i="12"/>
  <c r="I25" i="12"/>
  <c r="J25" i="12"/>
  <c r="F23" i="12"/>
  <c r="H23" i="12"/>
  <c r="I23" i="12"/>
  <c r="E23" i="12"/>
  <c r="J23" i="12"/>
  <c r="F21" i="12"/>
  <c r="H21" i="12"/>
  <c r="I21" i="12"/>
  <c r="J21" i="12"/>
  <c r="F19" i="12"/>
  <c r="H19" i="12"/>
  <c r="I19" i="12"/>
  <c r="J19" i="12"/>
  <c r="F22" i="7"/>
  <c r="L24" i="7"/>
  <c r="K22" i="7"/>
  <c r="I26" i="14"/>
  <c r="K26" i="14"/>
  <c r="F26" i="14"/>
  <c r="L26" i="14"/>
  <c r="F20" i="9"/>
  <c r="E20" i="9"/>
  <c r="H28" i="4"/>
  <c r="J28" i="4"/>
  <c r="L28" i="4"/>
  <c r="K28" i="4"/>
  <c r="H22" i="4"/>
  <c r="E22" i="4"/>
  <c r="J22" i="4"/>
  <c r="L22" i="4"/>
  <c r="K22" i="4"/>
  <c r="H18" i="4"/>
  <c r="J18" i="4"/>
  <c r="L18" i="4"/>
  <c r="K18" i="4"/>
  <c r="I18" i="13"/>
  <c r="K18" i="13"/>
  <c r="L18" i="13"/>
  <c r="H25" i="14"/>
  <c r="J25" i="14"/>
  <c r="K25" i="14"/>
  <c r="L25" i="14"/>
  <c r="F26" i="12"/>
  <c r="H26" i="12"/>
  <c r="I26" i="12"/>
  <c r="J26" i="12"/>
  <c r="F22" i="12"/>
  <c r="H22" i="12"/>
  <c r="E22" i="12"/>
  <c r="I22" i="12"/>
  <c r="J22" i="12"/>
  <c r="F18" i="12"/>
  <c r="H18" i="12"/>
  <c r="I18" i="12"/>
  <c r="J18" i="12"/>
  <c r="G18" i="18"/>
  <c r="E26" i="12"/>
  <c r="F26" i="7"/>
  <c r="H27" i="4"/>
  <c r="J27" i="4"/>
  <c r="K27" i="4"/>
  <c r="L27" i="4"/>
  <c r="H21" i="4"/>
  <c r="J21" i="4"/>
  <c r="K21" i="4"/>
  <c r="L21" i="4"/>
  <c r="G28" i="4"/>
  <c r="G24" i="4"/>
  <c r="G20" i="4"/>
  <c r="E28" i="4"/>
  <c r="F28" i="4"/>
  <c r="F26" i="4"/>
  <c r="F24" i="4"/>
  <c r="F22" i="4"/>
  <c r="F20" i="4"/>
  <c r="F18" i="4"/>
  <c r="L28" i="12"/>
  <c r="L26" i="12"/>
  <c r="L24" i="12"/>
  <c r="L22" i="12"/>
  <c r="L20" i="12"/>
  <c r="L18" i="12"/>
  <c r="L19" i="10"/>
  <c r="H18" i="13"/>
  <c r="J26" i="7"/>
  <c r="H24" i="7"/>
  <c r="J22" i="7"/>
  <c r="I18" i="7"/>
  <c r="K18" i="7"/>
  <c r="L18" i="7"/>
  <c r="F18" i="7"/>
  <c r="I25" i="14"/>
  <c r="L18" i="17"/>
  <c r="K18" i="17"/>
  <c r="J20" i="10"/>
  <c r="J23" i="7"/>
  <c r="J23" i="14"/>
  <c r="L19" i="18"/>
  <c r="K18" i="18"/>
  <c r="L20" i="17"/>
  <c r="J18" i="17"/>
  <c r="L18" i="18"/>
  <c r="I20" i="10"/>
  <c r="I23" i="7"/>
  <c r="F27" i="14"/>
  <c r="I23" i="14"/>
  <c r="L20" i="18"/>
  <c r="K19" i="18"/>
  <c r="J18" i="18"/>
  <c r="K20" i="17"/>
  <c r="I18" i="17"/>
  <c r="F27" i="7"/>
  <c r="K20" i="18"/>
  <c r="J19" i="18"/>
  <c r="I18" i="18"/>
  <c r="J20" i="17"/>
  <c r="H18" i="17"/>
  <c r="J20" i="18"/>
  <c r="I19" i="18"/>
  <c r="H18" i="18"/>
  <c r="I20" i="17"/>
  <c r="I20" i="18"/>
  <c r="H19" i="18"/>
  <c r="I19" i="4" l="1"/>
  <c r="L27" i="12"/>
  <c r="K19" i="10"/>
  <c r="G18" i="13"/>
  <c r="J27" i="7"/>
  <c r="G23" i="7"/>
  <c r="H21" i="7"/>
  <c r="K22" i="14"/>
  <c r="H20" i="18"/>
  <c r="G20" i="17"/>
  <c r="G19" i="19"/>
  <c r="G20" i="19"/>
  <c r="K22" i="19"/>
  <c r="F24" i="19"/>
  <c r="G25" i="19"/>
  <c r="H26" i="19"/>
  <c r="H19" i="20"/>
  <c r="I20" i="20"/>
  <c r="I23" i="20"/>
  <c r="F24" i="20"/>
  <c r="F25" i="20"/>
  <c r="I28" i="20"/>
  <c r="H18" i="21"/>
  <c r="G19" i="21"/>
  <c r="G20" i="21"/>
  <c r="K24" i="21"/>
  <c r="L27" i="21"/>
  <c r="L28" i="21"/>
  <c r="I28" i="12"/>
  <c r="K20" i="4"/>
  <c r="I27" i="4"/>
  <c r="G19" i="4"/>
  <c r="E26" i="2"/>
  <c r="L28" i="2"/>
  <c r="L27" i="2"/>
  <c r="L26" i="2"/>
  <c r="L25" i="2"/>
  <c r="L24" i="2"/>
  <c r="L23" i="2"/>
  <c r="L22" i="2"/>
  <c r="L21" i="2"/>
  <c r="L20" i="2"/>
  <c r="L19" i="2"/>
  <c r="L18" i="2"/>
  <c r="K27" i="12"/>
  <c r="K20" i="12"/>
  <c r="K19" i="13"/>
  <c r="I27" i="7"/>
  <c r="I25" i="7"/>
  <c r="J18" i="7"/>
  <c r="J26" i="14"/>
  <c r="J18" i="14"/>
  <c r="F23" i="9"/>
  <c r="G20" i="18"/>
  <c r="H19" i="19"/>
  <c r="H20" i="19"/>
  <c r="L22" i="19"/>
  <c r="I24" i="19"/>
  <c r="H25" i="19"/>
  <c r="I26" i="19"/>
  <c r="K19" i="20"/>
  <c r="J20" i="20"/>
  <c r="G24" i="20"/>
  <c r="H25" i="20"/>
  <c r="J28" i="20"/>
  <c r="I18" i="21"/>
  <c r="H19" i="21"/>
  <c r="H20" i="21"/>
  <c r="L20" i="4"/>
  <c r="G27" i="4"/>
  <c r="I21" i="4"/>
  <c r="E27" i="12"/>
  <c r="K22" i="12"/>
  <c r="J19" i="13"/>
  <c r="H27" i="7"/>
  <c r="G18" i="7"/>
  <c r="H26" i="14"/>
  <c r="L23" i="14"/>
  <c r="H18" i="14"/>
  <c r="I19" i="19"/>
  <c r="J20" i="19"/>
  <c r="J24" i="19"/>
  <c r="I25" i="19"/>
  <c r="L20" i="20"/>
  <c r="I24" i="20"/>
  <c r="I25" i="20"/>
  <c r="J18" i="21"/>
  <c r="I19" i="21"/>
  <c r="I20" i="21"/>
  <c r="J20" i="4"/>
  <c r="E27" i="4"/>
  <c r="G21" i="4"/>
  <c r="K24" i="12"/>
  <c r="L20" i="10"/>
  <c r="I19" i="13"/>
  <c r="G27" i="7"/>
  <c r="K23" i="14"/>
  <c r="G19" i="18"/>
  <c r="K19" i="19"/>
  <c r="K20" i="19"/>
  <c r="K24" i="19"/>
  <c r="J25" i="19"/>
  <c r="J24" i="20"/>
  <c r="J25" i="20"/>
  <c r="L18" i="21"/>
  <c r="J19" i="21"/>
  <c r="E23" i="4"/>
  <c r="I23" i="4"/>
  <c r="E19" i="12"/>
  <c r="K26" i="12"/>
  <c r="L19" i="12"/>
  <c r="K20" i="10"/>
  <c r="H19" i="13"/>
  <c r="G23" i="14"/>
  <c r="L25" i="19"/>
  <c r="K24" i="20"/>
  <c r="G23" i="4"/>
  <c r="K28" i="12"/>
  <c r="K19" i="12"/>
  <c r="G20" i="10"/>
  <c r="G19" i="13"/>
  <c r="F25" i="14"/>
</calcChain>
</file>

<file path=xl/sharedStrings.xml><?xml version="1.0" encoding="utf-8"?>
<sst xmlns="http://schemas.openxmlformats.org/spreadsheetml/2006/main" count="706" uniqueCount="55">
  <si>
    <t>Width</t>
  </si>
  <si>
    <t>Length</t>
  </si>
  <si>
    <t>Thickness</t>
  </si>
  <si>
    <t>Tiles per SF</t>
  </si>
  <si>
    <t>1/16</t>
  </si>
  <si>
    <t>1/8</t>
  </si>
  <si>
    <t>3/16</t>
  </si>
  <si>
    <t>1/4</t>
  </si>
  <si>
    <t>5/16</t>
  </si>
  <si>
    <t>3/8</t>
  </si>
  <si>
    <t>7/16</t>
  </si>
  <si>
    <t>1/2</t>
  </si>
  <si>
    <t>Grout Joint Size</t>
  </si>
  <si>
    <t>Cu In. grout per unit:</t>
  </si>
  <si>
    <t>NR</t>
  </si>
  <si>
    <t>= Use in joints larger than 1/8" Not Reccomended. Use SpectraLock or 1500 Series</t>
  </si>
  <si>
    <t>= Use in joints smaller than 1/8" Not Reccomended. Use SpectraLock or 1600 Series</t>
  </si>
  <si>
    <t>Notes:</t>
  </si>
  <si>
    <t>Actual coverage will vary depending on jobsite conditions, actual tile size and installed grout joint size. Use of sufficient thin-set reduces grout requirement.</t>
  </si>
  <si>
    <t>Calculated Coverage Per Unit</t>
  </si>
  <si>
    <t>Measure exact dimensions of tile</t>
  </si>
  <si>
    <t>In GREEN box, enter desired joint width in inches (fraction or decimal is OK)</t>
  </si>
  <si>
    <t>In YELLOW boxes, enter tile dimensions in inches (fraction or decimal is OK)</t>
  </si>
  <si>
    <t>LATICRETE®  Grout - Coverage in Square Feet per Unit</t>
  </si>
  <si>
    <t>Tile Size (inches)</t>
  </si>
  <si>
    <t>Grout Joint Size (inches)</t>
  </si>
  <si>
    <t>(inches)</t>
  </si>
  <si>
    <t>Exact Tile Size Coverage Calculator</t>
  </si>
  <si>
    <t>Nominal Tile Size Coverage Calculator</t>
  </si>
  <si>
    <r>
      <t>LATICRETE SpectraLock</t>
    </r>
    <r>
      <rPr>
        <b/>
        <vertAlign val="superscript"/>
        <sz val="14"/>
        <rFont val="Arial"/>
        <family val="2"/>
      </rPr>
      <t>TM</t>
    </r>
    <r>
      <rPr>
        <b/>
        <sz val="14"/>
        <rFont val="Arial"/>
        <family val="2"/>
      </rPr>
      <t xml:space="preserve"> Grout, Mini Unit</t>
    </r>
  </si>
  <si>
    <t>LATAPOXY® 2000 Industrial Grout, #2 Unit</t>
  </si>
  <si>
    <t>LATAPOXY®  2000 Industrial Grout, #4 Unit</t>
  </si>
  <si>
    <t>LATICRETE 1500 Series Sanded Cement Grout, 10 lb. Unit</t>
  </si>
  <si>
    <t>LATICRETE 1500 Series Sanded Cement Grout, 25 lb. Unit</t>
  </si>
  <si>
    <t>LATICRETE 1600 Series Unsanded Cement Grout, 8 lb. Unit</t>
  </si>
  <si>
    <t xml:space="preserve">Calculated coverage indicated is approximate, based on "nominal" tile size and is provided for purposes of estimation only. </t>
  </si>
  <si>
    <t>Add 10% for waste, spillage and clean-up with Ceramic Tile and 10%-15% when grouting unglazed quarry tile.</t>
  </si>
  <si>
    <t>SPECTRALOCK® 2000 IG, #2 Unit</t>
  </si>
  <si>
    <t>SPECTRALOCK® 2000 IG, #4 Unit</t>
  </si>
  <si>
    <t>LATICRETE® SpectraLOCK® PRO Premium Grout, Mini Unit</t>
  </si>
  <si>
    <t>LATICRETE® SpectraLOCK® PRO Premium Grout, Full Unit</t>
  </si>
  <si>
    <t>LATICRETE® SpectraLOCK® PRO Premium Grout, Commercial Unit</t>
  </si>
  <si>
    <t>LATICRETE® SpectraLOCK® PRO Grout, Full Unit</t>
  </si>
  <si>
    <t>LATICRETE® SpectraLOCK® PRO Grout, Commercial Unit</t>
  </si>
  <si>
    <t>LATICRETE Permacolor Select, 25 lb. Unit</t>
  </si>
  <si>
    <t>lbs grout wet</t>
  </si>
  <si>
    <t>Density wet grout #/gal</t>
  </si>
  <si>
    <t>density wet grout 3/cu.in.</t>
  </si>
  <si>
    <t>LATICRETE Permacolor Select, 12.5 lb. Unit</t>
  </si>
  <si>
    <t>LATICRETE Plasma Gallon</t>
  </si>
  <si>
    <t>LATICRETE Permacolor , 8 lb. Unit</t>
  </si>
  <si>
    <t>Density g/cc</t>
  </si>
  <si>
    <t>yield lbs</t>
  </si>
  <si>
    <t>yield cubic cm</t>
  </si>
  <si>
    <t>LATICRETE Permacolor , 25 lb.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</si>
</sst>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" fillId="2" borderId="7" xfId="0" quotePrefix="1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center"/>
    </xf>
    <xf numFmtId="0" fontId="2" fillId="2" borderId="8" xfId="0" quotePrefix="1" applyFont="1" applyFill="1" applyBorder="1" applyAlignment="1">
      <alignment horizontal="center"/>
    </xf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0" fillId="0" borderId="0" xfId="0" applyBorder="1" applyAlignment="1">
      <alignment horizontal="center"/>
    </xf>
    <xf numFmtId="0" fontId="3" fillId="0" borderId="0" xfId="0" quotePrefix="1" applyFont="1"/>
    <xf numFmtId="0" fontId="2" fillId="0" borderId="9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0" fillId="0" borderId="0" xfId="0" quotePrefix="1"/>
    <xf numFmtId="13" fontId="0" fillId="3" borderId="2" xfId="0" applyNumberFormat="1" applyFill="1" applyBorder="1" applyAlignment="1">
      <alignment horizontal="center"/>
    </xf>
    <xf numFmtId="13" fontId="0" fillId="0" borderId="0" xfId="0" applyNumberFormat="1" applyAlignment="1">
      <alignment horizontal="center"/>
    </xf>
    <xf numFmtId="1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9" fillId="0" borderId="0" xfId="0" applyFont="1"/>
    <xf numFmtId="13" fontId="0" fillId="0" borderId="0" xfId="0" applyNumberFormat="1"/>
    <xf numFmtId="1" fontId="0" fillId="2" borderId="2" xfId="0" applyNumberFormat="1" applyFill="1" applyBorder="1" applyAlignment="1">
      <alignment horizontal="center"/>
    </xf>
    <xf numFmtId="0" fontId="1" fillId="0" borderId="0" xfId="1"/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2" fillId="0" borderId="3" xfId="1" applyFont="1" applyBorder="1"/>
    <xf numFmtId="0" fontId="1" fillId="0" borderId="1" xfId="1" applyBorder="1"/>
    <xf numFmtId="0" fontId="2" fillId="0" borderId="9" xfId="1" applyFont="1" applyFill="1" applyBorder="1"/>
    <xf numFmtId="0" fontId="1" fillId="0" borderId="0" xfId="1" applyAlignment="1">
      <alignment horizontal="center"/>
    </xf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6" fillId="0" borderId="0" xfId="1" applyFont="1" applyAlignment="1">
      <alignment vertical="center"/>
    </xf>
    <xf numFmtId="0" fontId="9" fillId="0" borderId="0" xfId="1" applyFont="1"/>
    <xf numFmtId="0" fontId="1" fillId="0" borderId="0" xfId="1" quotePrefix="1"/>
    <xf numFmtId="0" fontId="1" fillId="0" borderId="3" xfId="1" applyBorder="1" applyAlignment="1">
      <alignment horizontal="center"/>
    </xf>
    <xf numFmtId="0" fontId="2" fillId="0" borderId="7" xfId="1" applyFont="1" applyBorder="1"/>
    <xf numFmtId="0" fontId="2" fillId="0" borderId="0" xfId="1" applyFont="1" applyBorder="1"/>
    <xf numFmtId="0" fontId="2" fillId="0" borderId="8" xfId="1" applyFont="1" applyBorder="1"/>
    <xf numFmtId="13" fontId="1" fillId="3" borderId="2" xfId="1" applyNumberFormat="1" applyFill="1" applyBorder="1" applyAlignment="1">
      <alignment horizontal="center"/>
    </xf>
    <xf numFmtId="13" fontId="1" fillId="0" borderId="0" xfId="1" applyNumberFormat="1" applyAlignment="1">
      <alignment horizontal="center"/>
    </xf>
    <xf numFmtId="0" fontId="6" fillId="0" borderId="0" xfId="1" applyFont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" fillId="0" borderId="2" xfId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2" fillId="2" borderId="7" xfId="1" quotePrefix="1" applyFont="1" applyFill="1" applyBorder="1" applyAlignment="1">
      <alignment horizontal="center"/>
    </xf>
    <xf numFmtId="0" fontId="2" fillId="2" borderId="0" xfId="1" quotePrefix="1" applyFont="1" applyFill="1" applyBorder="1" applyAlignment="1">
      <alignment horizontal="center"/>
    </xf>
    <xf numFmtId="0" fontId="2" fillId="2" borderId="8" xfId="1" quotePrefix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13" fontId="1" fillId="0" borderId="2" xfId="1" applyNumberFormat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2" borderId="2" xfId="1" applyNumberForma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right"/>
    </xf>
    <xf numFmtId="0" fontId="3" fillId="0" borderId="0" xfId="1" quotePrefix="1" applyFont="1"/>
    <xf numFmtId="0" fontId="7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1" fillId="0" borderId="0" xfId="1" applyBorder="1"/>
    <xf numFmtId="0" fontId="2" fillId="0" borderId="3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left"/>
    </xf>
    <xf numFmtId="0" fontId="2" fillId="0" borderId="1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13" fontId="1" fillId="4" borderId="3" xfId="1" applyNumberFormat="1" applyFont="1" applyFill="1" applyBorder="1" applyAlignment="1">
      <alignment horizontal="center"/>
    </xf>
    <xf numFmtId="13" fontId="1" fillId="4" borderId="9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9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3" fontId="1" fillId="4" borderId="3" xfId="0" applyNumberFormat="1" applyFont="1" applyFill="1" applyBorder="1" applyAlignment="1">
      <alignment horizontal="center"/>
    </xf>
    <xf numFmtId="13" fontId="1" fillId="4" borderId="9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12" sqref="A12"/>
    </sheetView>
  </sheetViews>
  <sheetFormatPr defaultRowHeight="12.75" x14ac:dyDescent="0.2"/>
  <cols>
    <col min="1" max="3" width="10.5703125" style="48" customWidth="1"/>
    <col min="4" max="4" width="12.42578125" style="55" customWidth="1"/>
    <col min="5" max="256" width="9.140625" style="48"/>
    <col min="257" max="259" width="10.5703125" style="48" customWidth="1"/>
    <col min="260" max="260" width="12.42578125" style="48" customWidth="1"/>
    <col min="261" max="512" width="9.140625" style="48"/>
    <col min="513" max="515" width="10.5703125" style="48" customWidth="1"/>
    <col min="516" max="516" width="12.42578125" style="48" customWidth="1"/>
    <col min="517" max="768" width="9.140625" style="48"/>
    <col min="769" max="771" width="10.5703125" style="48" customWidth="1"/>
    <col min="772" max="772" width="12.42578125" style="48" customWidth="1"/>
    <col min="773" max="1024" width="9.140625" style="48"/>
    <col min="1025" max="1027" width="10.5703125" style="48" customWidth="1"/>
    <col min="1028" max="1028" width="12.42578125" style="48" customWidth="1"/>
    <col min="1029" max="1280" width="9.140625" style="48"/>
    <col min="1281" max="1283" width="10.5703125" style="48" customWidth="1"/>
    <col min="1284" max="1284" width="12.42578125" style="48" customWidth="1"/>
    <col min="1285" max="1536" width="9.140625" style="48"/>
    <col min="1537" max="1539" width="10.5703125" style="48" customWidth="1"/>
    <col min="1540" max="1540" width="12.42578125" style="48" customWidth="1"/>
    <col min="1541" max="1792" width="9.140625" style="48"/>
    <col min="1793" max="1795" width="10.5703125" style="48" customWidth="1"/>
    <col min="1796" max="1796" width="12.42578125" style="48" customWidth="1"/>
    <col min="1797" max="2048" width="9.140625" style="48"/>
    <col min="2049" max="2051" width="10.5703125" style="48" customWidth="1"/>
    <col min="2052" max="2052" width="12.42578125" style="48" customWidth="1"/>
    <col min="2053" max="2304" width="9.140625" style="48"/>
    <col min="2305" max="2307" width="10.5703125" style="48" customWidth="1"/>
    <col min="2308" max="2308" width="12.42578125" style="48" customWidth="1"/>
    <col min="2309" max="2560" width="9.140625" style="48"/>
    <col min="2561" max="2563" width="10.5703125" style="48" customWidth="1"/>
    <col min="2564" max="2564" width="12.42578125" style="48" customWidth="1"/>
    <col min="2565" max="2816" width="9.140625" style="48"/>
    <col min="2817" max="2819" width="10.5703125" style="48" customWidth="1"/>
    <col min="2820" max="2820" width="12.42578125" style="48" customWidth="1"/>
    <col min="2821" max="3072" width="9.140625" style="48"/>
    <col min="3073" max="3075" width="10.5703125" style="48" customWidth="1"/>
    <col min="3076" max="3076" width="12.42578125" style="48" customWidth="1"/>
    <col min="3077" max="3328" width="9.140625" style="48"/>
    <col min="3329" max="3331" width="10.5703125" style="48" customWidth="1"/>
    <col min="3332" max="3332" width="12.42578125" style="48" customWidth="1"/>
    <col min="3333" max="3584" width="9.140625" style="48"/>
    <col min="3585" max="3587" width="10.5703125" style="48" customWidth="1"/>
    <col min="3588" max="3588" width="12.42578125" style="48" customWidth="1"/>
    <col min="3589" max="3840" width="9.140625" style="48"/>
    <col min="3841" max="3843" width="10.5703125" style="48" customWidth="1"/>
    <col min="3844" max="3844" width="12.42578125" style="48" customWidth="1"/>
    <col min="3845" max="4096" width="9.140625" style="48"/>
    <col min="4097" max="4099" width="10.5703125" style="48" customWidth="1"/>
    <col min="4100" max="4100" width="12.42578125" style="48" customWidth="1"/>
    <col min="4101" max="4352" width="9.140625" style="48"/>
    <col min="4353" max="4355" width="10.5703125" style="48" customWidth="1"/>
    <col min="4356" max="4356" width="12.42578125" style="48" customWidth="1"/>
    <col min="4357" max="4608" width="9.140625" style="48"/>
    <col min="4609" max="4611" width="10.5703125" style="48" customWidth="1"/>
    <col min="4612" max="4612" width="12.42578125" style="48" customWidth="1"/>
    <col min="4613" max="4864" width="9.140625" style="48"/>
    <col min="4865" max="4867" width="10.5703125" style="48" customWidth="1"/>
    <col min="4868" max="4868" width="12.42578125" style="48" customWidth="1"/>
    <col min="4869" max="5120" width="9.140625" style="48"/>
    <col min="5121" max="5123" width="10.5703125" style="48" customWidth="1"/>
    <col min="5124" max="5124" width="12.42578125" style="48" customWidth="1"/>
    <col min="5125" max="5376" width="9.140625" style="48"/>
    <col min="5377" max="5379" width="10.5703125" style="48" customWidth="1"/>
    <col min="5380" max="5380" width="12.42578125" style="48" customWidth="1"/>
    <col min="5381" max="5632" width="9.140625" style="48"/>
    <col min="5633" max="5635" width="10.5703125" style="48" customWidth="1"/>
    <col min="5636" max="5636" width="12.42578125" style="48" customWidth="1"/>
    <col min="5637" max="5888" width="9.140625" style="48"/>
    <col min="5889" max="5891" width="10.5703125" style="48" customWidth="1"/>
    <col min="5892" max="5892" width="12.42578125" style="48" customWidth="1"/>
    <col min="5893" max="6144" width="9.140625" style="48"/>
    <col min="6145" max="6147" width="10.5703125" style="48" customWidth="1"/>
    <col min="6148" max="6148" width="12.42578125" style="48" customWidth="1"/>
    <col min="6149" max="6400" width="9.140625" style="48"/>
    <col min="6401" max="6403" width="10.5703125" style="48" customWidth="1"/>
    <col min="6404" max="6404" width="12.42578125" style="48" customWidth="1"/>
    <col min="6405" max="6656" width="9.140625" style="48"/>
    <col min="6657" max="6659" width="10.5703125" style="48" customWidth="1"/>
    <col min="6660" max="6660" width="12.42578125" style="48" customWidth="1"/>
    <col min="6661" max="6912" width="9.140625" style="48"/>
    <col min="6913" max="6915" width="10.5703125" style="48" customWidth="1"/>
    <col min="6916" max="6916" width="12.42578125" style="48" customWidth="1"/>
    <col min="6917" max="7168" width="9.140625" style="48"/>
    <col min="7169" max="7171" width="10.5703125" style="48" customWidth="1"/>
    <col min="7172" max="7172" width="12.42578125" style="48" customWidth="1"/>
    <col min="7173" max="7424" width="9.140625" style="48"/>
    <col min="7425" max="7427" width="10.5703125" style="48" customWidth="1"/>
    <col min="7428" max="7428" width="12.42578125" style="48" customWidth="1"/>
    <col min="7429" max="7680" width="9.140625" style="48"/>
    <col min="7681" max="7683" width="10.5703125" style="48" customWidth="1"/>
    <col min="7684" max="7684" width="12.42578125" style="48" customWidth="1"/>
    <col min="7685" max="7936" width="9.140625" style="48"/>
    <col min="7937" max="7939" width="10.5703125" style="48" customWidth="1"/>
    <col min="7940" max="7940" width="12.42578125" style="48" customWidth="1"/>
    <col min="7941" max="8192" width="9.140625" style="48"/>
    <col min="8193" max="8195" width="10.5703125" style="48" customWidth="1"/>
    <col min="8196" max="8196" width="12.42578125" style="48" customWidth="1"/>
    <col min="8197" max="8448" width="9.140625" style="48"/>
    <col min="8449" max="8451" width="10.5703125" style="48" customWidth="1"/>
    <col min="8452" max="8452" width="12.42578125" style="48" customWidth="1"/>
    <col min="8453" max="8704" width="9.140625" style="48"/>
    <col min="8705" max="8707" width="10.5703125" style="48" customWidth="1"/>
    <col min="8708" max="8708" width="12.42578125" style="48" customWidth="1"/>
    <col min="8709" max="8960" width="9.140625" style="48"/>
    <col min="8961" max="8963" width="10.5703125" style="48" customWidth="1"/>
    <col min="8964" max="8964" width="12.42578125" style="48" customWidth="1"/>
    <col min="8965" max="9216" width="9.140625" style="48"/>
    <col min="9217" max="9219" width="10.5703125" style="48" customWidth="1"/>
    <col min="9220" max="9220" width="12.42578125" style="48" customWidth="1"/>
    <col min="9221" max="9472" width="9.140625" style="48"/>
    <col min="9473" max="9475" width="10.5703125" style="48" customWidth="1"/>
    <col min="9476" max="9476" width="12.42578125" style="48" customWidth="1"/>
    <col min="9477" max="9728" width="9.140625" style="48"/>
    <col min="9729" max="9731" width="10.5703125" style="48" customWidth="1"/>
    <col min="9732" max="9732" width="12.42578125" style="48" customWidth="1"/>
    <col min="9733" max="9984" width="9.140625" style="48"/>
    <col min="9985" max="9987" width="10.5703125" style="48" customWidth="1"/>
    <col min="9988" max="9988" width="12.42578125" style="48" customWidth="1"/>
    <col min="9989" max="10240" width="9.140625" style="48"/>
    <col min="10241" max="10243" width="10.5703125" style="48" customWidth="1"/>
    <col min="10244" max="10244" width="12.42578125" style="48" customWidth="1"/>
    <col min="10245" max="10496" width="9.140625" style="48"/>
    <col min="10497" max="10499" width="10.5703125" style="48" customWidth="1"/>
    <col min="10500" max="10500" width="12.42578125" style="48" customWidth="1"/>
    <col min="10501" max="10752" width="9.140625" style="48"/>
    <col min="10753" max="10755" width="10.5703125" style="48" customWidth="1"/>
    <col min="10756" max="10756" width="12.42578125" style="48" customWidth="1"/>
    <col min="10757" max="11008" width="9.140625" style="48"/>
    <col min="11009" max="11011" width="10.5703125" style="48" customWidth="1"/>
    <col min="11012" max="11012" width="12.42578125" style="48" customWidth="1"/>
    <col min="11013" max="11264" width="9.140625" style="48"/>
    <col min="11265" max="11267" width="10.5703125" style="48" customWidth="1"/>
    <col min="11268" max="11268" width="12.42578125" style="48" customWidth="1"/>
    <col min="11269" max="11520" width="9.140625" style="48"/>
    <col min="11521" max="11523" width="10.5703125" style="48" customWidth="1"/>
    <col min="11524" max="11524" width="12.42578125" style="48" customWidth="1"/>
    <col min="11525" max="11776" width="9.140625" style="48"/>
    <col min="11777" max="11779" width="10.5703125" style="48" customWidth="1"/>
    <col min="11780" max="11780" width="12.42578125" style="48" customWidth="1"/>
    <col min="11781" max="12032" width="9.140625" style="48"/>
    <col min="12033" max="12035" width="10.5703125" style="48" customWidth="1"/>
    <col min="12036" max="12036" width="12.42578125" style="48" customWidth="1"/>
    <col min="12037" max="12288" width="9.140625" style="48"/>
    <col min="12289" max="12291" width="10.5703125" style="48" customWidth="1"/>
    <col min="12292" max="12292" width="12.42578125" style="48" customWidth="1"/>
    <col min="12293" max="12544" width="9.140625" style="48"/>
    <col min="12545" max="12547" width="10.5703125" style="48" customWidth="1"/>
    <col min="12548" max="12548" width="12.42578125" style="48" customWidth="1"/>
    <col min="12549" max="12800" width="9.140625" style="48"/>
    <col min="12801" max="12803" width="10.5703125" style="48" customWidth="1"/>
    <col min="12804" max="12804" width="12.42578125" style="48" customWidth="1"/>
    <col min="12805" max="13056" width="9.140625" style="48"/>
    <col min="13057" max="13059" width="10.5703125" style="48" customWidth="1"/>
    <col min="13060" max="13060" width="12.42578125" style="48" customWidth="1"/>
    <col min="13061" max="13312" width="9.140625" style="48"/>
    <col min="13313" max="13315" width="10.5703125" style="48" customWidth="1"/>
    <col min="13316" max="13316" width="12.42578125" style="48" customWidth="1"/>
    <col min="13317" max="13568" width="9.140625" style="48"/>
    <col min="13569" max="13571" width="10.5703125" style="48" customWidth="1"/>
    <col min="13572" max="13572" width="12.42578125" style="48" customWidth="1"/>
    <col min="13573" max="13824" width="9.140625" style="48"/>
    <col min="13825" max="13827" width="10.5703125" style="48" customWidth="1"/>
    <col min="13828" max="13828" width="12.42578125" style="48" customWidth="1"/>
    <col min="13829" max="14080" width="9.140625" style="48"/>
    <col min="14081" max="14083" width="10.5703125" style="48" customWidth="1"/>
    <col min="14084" max="14084" width="12.42578125" style="48" customWidth="1"/>
    <col min="14085" max="14336" width="9.140625" style="48"/>
    <col min="14337" max="14339" width="10.5703125" style="48" customWidth="1"/>
    <col min="14340" max="14340" width="12.42578125" style="48" customWidth="1"/>
    <col min="14341" max="14592" width="9.140625" style="48"/>
    <col min="14593" max="14595" width="10.5703125" style="48" customWidth="1"/>
    <col min="14596" max="14596" width="12.42578125" style="48" customWidth="1"/>
    <col min="14597" max="14848" width="9.140625" style="48"/>
    <col min="14849" max="14851" width="10.5703125" style="48" customWidth="1"/>
    <col min="14852" max="14852" width="12.42578125" style="48" customWidth="1"/>
    <col min="14853" max="15104" width="9.140625" style="48"/>
    <col min="15105" max="15107" width="10.5703125" style="48" customWidth="1"/>
    <col min="15108" max="15108" width="12.42578125" style="48" customWidth="1"/>
    <col min="15109" max="15360" width="9.140625" style="48"/>
    <col min="15361" max="15363" width="10.5703125" style="48" customWidth="1"/>
    <col min="15364" max="15364" width="12.42578125" style="48" customWidth="1"/>
    <col min="15365" max="15616" width="9.140625" style="48"/>
    <col min="15617" max="15619" width="10.5703125" style="48" customWidth="1"/>
    <col min="15620" max="15620" width="12.42578125" style="48" customWidth="1"/>
    <col min="15621" max="15872" width="9.140625" style="48"/>
    <col min="15873" max="15875" width="10.5703125" style="48" customWidth="1"/>
    <col min="15876" max="15876" width="12.42578125" style="48" customWidth="1"/>
    <col min="15877" max="16128" width="9.140625" style="48"/>
    <col min="16129" max="16131" width="10.5703125" style="48" customWidth="1"/>
    <col min="16132" max="16132" width="12.42578125" style="48" customWidth="1"/>
    <col min="16133" max="16384" width="9.140625" style="48"/>
  </cols>
  <sheetData>
    <row r="1" spans="1:14" ht="15.75" x14ac:dyDescent="0.25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50" customFormat="1" ht="33" customHeight="1" x14ac:dyDescent="0.2">
      <c r="A2" s="49" t="s">
        <v>44</v>
      </c>
      <c r="D2" s="51"/>
    </row>
    <row r="3" spans="1:14" ht="18.75" hidden="1" customHeight="1" x14ac:dyDescent="0.2">
      <c r="A3" s="52" t="s">
        <v>13</v>
      </c>
      <c r="B3" s="53"/>
      <c r="C3" s="54">
        <f>F3/K3</f>
        <v>504.61493484797865</v>
      </c>
      <c r="E3" s="48" t="s">
        <v>45</v>
      </c>
      <c r="F3" s="50">
        <f>2.5/4*8.33+25</f>
        <v>30.206250000000001</v>
      </c>
      <c r="G3" s="48" t="s">
        <v>46</v>
      </c>
      <c r="H3" s="48">
        <f>1.66*8.33</f>
        <v>13.8278</v>
      </c>
      <c r="I3" s="48" t="s">
        <v>47</v>
      </c>
      <c r="K3" s="48">
        <v>5.9859999999999997E-2</v>
      </c>
    </row>
    <row r="4" spans="1:14" x14ac:dyDescent="0.2">
      <c r="A4" s="56"/>
      <c r="B4" s="56"/>
      <c r="C4" s="56"/>
      <c r="D4" s="57"/>
    </row>
    <row r="5" spans="1:14" s="50" customFormat="1" ht="36" customHeight="1" x14ac:dyDescent="0.2">
      <c r="A5" s="58" t="s">
        <v>27</v>
      </c>
      <c r="D5" s="51"/>
    </row>
    <row r="6" spans="1:14" x14ac:dyDescent="0.2">
      <c r="B6" s="59" t="s">
        <v>20</v>
      </c>
    </row>
    <row r="7" spans="1:14" x14ac:dyDescent="0.2">
      <c r="B7" s="59" t="s">
        <v>22</v>
      </c>
    </row>
    <row r="8" spans="1:14" x14ac:dyDescent="0.2">
      <c r="B8" s="59" t="s">
        <v>21</v>
      </c>
      <c r="F8" s="60"/>
    </row>
    <row r="9" spans="1:14" x14ac:dyDescent="0.2">
      <c r="B9" s="59"/>
      <c r="F9" s="60"/>
    </row>
    <row r="10" spans="1:14" x14ac:dyDescent="0.2">
      <c r="A10" s="86" t="s">
        <v>24</v>
      </c>
      <c r="B10" s="87"/>
      <c r="C10" s="88"/>
      <c r="D10" s="61"/>
      <c r="E10" s="93" t="s">
        <v>12</v>
      </c>
      <c r="F10" s="94"/>
      <c r="G10" s="95" t="s">
        <v>19</v>
      </c>
      <c r="H10" s="96"/>
      <c r="I10" s="97"/>
    </row>
    <row r="11" spans="1:14" x14ac:dyDescent="0.2">
      <c r="A11" s="62" t="s">
        <v>0</v>
      </c>
      <c r="B11" s="63" t="s">
        <v>1</v>
      </c>
      <c r="C11" s="64" t="s">
        <v>2</v>
      </c>
      <c r="E11" s="101" t="s">
        <v>26</v>
      </c>
      <c r="F11" s="102"/>
      <c r="G11" s="98"/>
      <c r="H11" s="99"/>
      <c r="I11" s="100"/>
    </row>
    <row r="12" spans="1:14" x14ac:dyDescent="0.2">
      <c r="A12" s="65">
        <v>4</v>
      </c>
      <c r="B12" s="65">
        <v>4</v>
      </c>
      <c r="C12" s="65">
        <v>0.3125</v>
      </c>
      <c r="D12" s="66"/>
      <c r="E12" s="103">
        <v>0.125</v>
      </c>
      <c r="F12" s="104"/>
      <c r="G12" s="105">
        <f>SUM($C$3/((A12+B12+E12)*C12*E12*(144/((A12+E12)*(B12+E12)))))</f>
        <v>187.87202189724744</v>
      </c>
      <c r="H12" s="106"/>
      <c r="I12" s="107"/>
    </row>
    <row r="14" spans="1:14" s="69" customFormat="1" ht="36" customHeight="1" x14ac:dyDescent="0.2">
      <c r="A14" s="67" t="s">
        <v>28</v>
      </c>
      <c r="B14" s="68"/>
      <c r="C14" s="68"/>
      <c r="D14" s="68"/>
    </row>
    <row r="15" spans="1:14" x14ac:dyDescent="0.2">
      <c r="A15" s="86" t="s">
        <v>24</v>
      </c>
      <c r="B15" s="87"/>
      <c r="C15" s="88"/>
      <c r="D15" s="70" t="s">
        <v>3</v>
      </c>
      <c r="E15" s="89" t="s">
        <v>25</v>
      </c>
      <c r="F15" s="90"/>
      <c r="G15" s="90"/>
      <c r="H15" s="90"/>
      <c r="I15" s="90"/>
      <c r="J15" s="90"/>
      <c r="K15" s="90"/>
      <c r="L15" s="91"/>
    </row>
    <row r="16" spans="1:14" x14ac:dyDescent="0.2">
      <c r="A16" s="62" t="s">
        <v>0</v>
      </c>
      <c r="B16" s="63" t="s">
        <v>1</v>
      </c>
      <c r="C16" s="64" t="s">
        <v>2</v>
      </c>
      <c r="D16" s="71"/>
      <c r="E16" s="72" t="s">
        <v>4</v>
      </c>
      <c r="F16" s="73" t="s">
        <v>5</v>
      </c>
      <c r="G16" s="73" t="s">
        <v>6</v>
      </c>
      <c r="H16" s="73" t="s">
        <v>7</v>
      </c>
      <c r="I16" s="73" t="s">
        <v>8</v>
      </c>
      <c r="J16" s="73" t="s">
        <v>9</v>
      </c>
      <c r="K16" s="73" t="s">
        <v>10</v>
      </c>
      <c r="L16" s="74" t="s">
        <v>11</v>
      </c>
    </row>
    <row r="17" spans="1:12" x14ac:dyDescent="0.2">
      <c r="A17" s="62"/>
      <c r="B17" s="63"/>
      <c r="C17" s="64"/>
      <c r="D17" s="71"/>
      <c r="E17" s="75">
        <v>6.25E-2</v>
      </c>
      <c r="F17" s="76">
        <v>0.125</v>
      </c>
      <c r="G17" s="76">
        <v>0.188</v>
      </c>
      <c r="H17" s="76">
        <v>0.25</v>
      </c>
      <c r="I17" s="76">
        <v>0.313</v>
      </c>
      <c r="J17" s="76">
        <v>0.375</v>
      </c>
      <c r="K17" s="76">
        <v>0.438</v>
      </c>
      <c r="L17" s="77">
        <v>0.5</v>
      </c>
    </row>
    <row r="18" spans="1:12" x14ac:dyDescent="0.2">
      <c r="A18" s="78">
        <v>1</v>
      </c>
      <c r="B18" s="78">
        <v>1</v>
      </c>
      <c r="C18" s="78">
        <v>0.25</v>
      </c>
      <c r="D18" s="79">
        <f t="shared" ref="D18:D27" si="0">SUM(144/(A18*B18))</f>
        <v>144</v>
      </c>
      <c r="E18" s="80">
        <f t="shared" ref="E18:L27" si="1">SUM($C$3/(($A18+$B18-E$17)*$C18*$D18*E$17))</f>
        <v>115.75396354935711</v>
      </c>
      <c r="F18" s="80">
        <f t="shared" si="1"/>
        <v>59.80621450050117</v>
      </c>
      <c r="G18" s="80">
        <f t="shared" si="1"/>
        <v>41.147320239640464</v>
      </c>
      <c r="H18" s="80">
        <f t="shared" si="1"/>
        <v>32.039043482411344</v>
      </c>
      <c r="I18" s="80">
        <f t="shared" si="1"/>
        <v>26.545944316820343</v>
      </c>
      <c r="J18" s="80">
        <f t="shared" si="1"/>
        <v>23.002390192500449</v>
      </c>
      <c r="K18" s="80">
        <f t="shared" si="1"/>
        <v>20.488136512074679</v>
      </c>
      <c r="L18" s="80">
        <f t="shared" si="1"/>
        <v>18.689442031406617</v>
      </c>
    </row>
    <row r="19" spans="1:12" x14ac:dyDescent="0.2">
      <c r="A19" s="78">
        <v>2</v>
      </c>
      <c r="B19" s="78">
        <v>2</v>
      </c>
      <c r="C19" s="78">
        <v>0.25</v>
      </c>
      <c r="D19" s="79">
        <f t="shared" si="0"/>
        <v>36</v>
      </c>
      <c r="E19" s="80">
        <f t="shared" si="1"/>
        <v>227.83319809714732</v>
      </c>
      <c r="F19" s="80">
        <f t="shared" si="1"/>
        <v>115.75396354935711</v>
      </c>
      <c r="G19" s="80">
        <f t="shared" si="1"/>
        <v>78.236038063198876</v>
      </c>
      <c r="H19" s="80">
        <f t="shared" si="1"/>
        <v>59.80621450050117</v>
      </c>
      <c r="I19" s="80">
        <f t="shared" si="1"/>
        <v>48.58476600214366</v>
      </c>
      <c r="J19" s="80">
        <f t="shared" si="1"/>
        <v>41.245665172759431</v>
      </c>
      <c r="K19" s="80">
        <f t="shared" si="1"/>
        <v>35.937640911690785</v>
      </c>
      <c r="L19" s="80">
        <f t="shared" si="1"/>
        <v>32.039043482411344</v>
      </c>
    </row>
    <row r="20" spans="1:12" x14ac:dyDescent="0.2">
      <c r="A20" s="78">
        <v>4.25</v>
      </c>
      <c r="B20" s="78">
        <v>4.25</v>
      </c>
      <c r="C20" s="78">
        <v>0.3125</v>
      </c>
      <c r="D20" s="79">
        <f t="shared" si="0"/>
        <v>7.9723183391003456</v>
      </c>
      <c r="E20" s="80">
        <f t="shared" si="1"/>
        <v>384.08879979210758</v>
      </c>
      <c r="F20" s="80">
        <f t="shared" si="1"/>
        <v>193.47756705945716</v>
      </c>
      <c r="G20" s="80">
        <f t="shared" si="1"/>
        <v>129.61702896566439</v>
      </c>
      <c r="H20" s="80">
        <f t="shared" si="1"/>
        <v>98.204522674118408</v>
      </c>
      <c r="I20" s="80">
        <f t="shared" si="1"/>
        <v>79.041708379476873</v>
      </c>
      <c r="J20" s="80">
        <f t="shared" si="1"/>
        <v>66.476907656326304</v>
      </c>
      <c r="K20" s="80">
        <f t="shared" si="1"/>
        <v>57.359920664895348</v>
      </c>
      <c r="L20" s="80">
        <f t="shared" si="1"/>
        <v>50.636707003842304</v>
      </c>
    </row>
    <row r="21" spans="1:12" ht="14.25" customHeight="1" x14ac:dyDescent="0.2">
      <c r="A21" s="78">
        <v>6</v>
      </c>
      <c r="B21" s="78">
        <v>6</v>
      </c>
      <c r="C21" s="78">
        <v>0.5</v>
      </c>
      <c r="D21" s="79">
        <f t="shared" si="0"/>
        <v>4</v>
      </c>
      <c r="E21" s="80">
        <f t="shared" si="1"/>
        <v>338.17126523843598</v>
      </c>
      <c r="F21" s="80">
        <f t="shared" si="1"/>
        <v>169.97555700142439</v>
      </c>
      <c r="G21" s="80">
        <f t="shared" si="1"/>
        <v>113.61843861633199</v>
      </c>
      <c r="H21" s="80">
        <f t="shared" si="1"/>
        <v>85.891903803911262</v>
      </c>
      <c r="I21" s="80">
        <f t="shared" si="1"/>
        <v>68.973572783825318</v>
      </c>
      <c r="J21" s="80">
        <f t="shared" si="1"/>
        <v>57.876981774678555</v>
      </c>
      <c r="K21" s="80">
        <f t="shared" si="1"/>
        <v>49.822214683747767</v>
      </c>
      <c r="L21" s="80">
        <f t="shared" si="1"/>
        <v>43.879559551998142</v>
      </c>
    </row>
    <row r="22" spans="1:12" x14ac:dyDescent="0.2">
      <c r="A22" s="78">
        <v>8</v>
      </c>
      <c r="B22" s="78">
        <v>8</v>
      </c>
      <c r="C22" s="78">
        <v>0.375</v>
      </c>
      <c r="D22" s="79">
        <f t="shared" si="0"/>
        <v>2.25</v>
      </c>
      <c r="E22" s="80">
        <f t="shared" si="1"/>
        <v>600.40748675012946</v>
      </c>
      <c r="F22" s="80">
        <f t="shared" si="1"/>
        <v>301.38564787654133</v>
      </c>
      <c r="G22" s="80">
        <f t="shared" si="1"/>
        <v>201.18780814363038</v>
      </c>
      <c r="H22" s="80">
        <f t="shared" si="1"/>
        <v>151.88879873143156</v>
      </c>
      <c r="I22" s="80">
        <f t="shared" si="1"/>
        <v>121.80414848806694</v>
      </c>
      <c r="J22" s="80">
        <f t="shared" si="1"/>
        <v>102.06927274752201</v>
      </c>
      <c r="K22" s="80">
        <f t="shared" si="1"/>
        <v>87.741851126208346</v>
      </c>
      <c r="L22" s="80">
        <f t="shared" si="1"/>
        <v>77.169309032904735</v>
      </c>
    </row>
    <row r="23" spans="1:12" x14ac:dyDescent="0.2">
      <c r="A23" s="78">
        <v>12</v>
      </c>
      <c r="B23" s="78">
        <v>12</v>
      </c>
      <c r="C23" s="78">
        <v>0.375</v>
      </c>
      <c r="D23" s="79">
        <f t="shared" si="0"/>
        <v>1</v>
      </c>
      <c r="E23" s="80">
        <f t="shared" si="1"/>
        <v>899.43549744879044</v>
      </c>
      <c r="F23" s="80">
        <f t="shared" si="1"/>
        <v>450.8950203179146</v>
      </c>
      <c r="G23" s="80">
        <f t="shared" si="1"/>
        <v>300.59040191189058</v>
      </c>
      <c r="H23" s="80">
        <f t="shared" si="1"/>
        <v>226.63407600189919</v>
      </c>
      <c r="I23" s="80">
        <f t="shared" si="1"/>
        <v>181.49908278792958</v>
      </c>
      <c r="J23" s="80">
        <f t="shared" si="1"/>
        <v>151.88879873143156</v>
      </c>
      <c r="K23" s="80">
        <f t="shared" si="1"/>
        <v>130.38948502922594</v>
      </c>
      <c r="L23" s="80">
        <f t="shared" si="1"/>
        <v>114.52253840521502</v>
      </c>
    </row>
    <row r="24" spans="1:12" x14ac:dyDescent="0.2">
      <c r="A24" s="78">
        <v>13</v>
      </c>
      <c r="B24" s="78">
        <v>13</v>
      </c>
      <c r="C24" s="78">
        <v>0.375</v>
      </c>
      <c r="D24" s="79">
        <f t="shared" si="0"/>
        <v>0.85207100591715978</v>
      </c>
      <c r="E24" s="80">
        <f t="shared" si="1"/>
        <v>974.19279523707939</v>
      </c>
      <c r="F24" s="80">
        <f t="shared" si="1"/>
        <v>488.27295896544433</v>
      </c>
      <c r="G24" s="80">
        <f t="shared" si="1"/>
        <v>325.44195419041836</v>
      </c>
      <c r="H24" s="80">
        <f t="shared" si="1"/>
        <v>245.32160802390041</v>
      </c>
      <c r="I24" s="80">
        <f t="shared" si="1"/>
        <v>196.42434856953398</v>
      </c>
      <c r="J24" s="80">
        <f t="shared" si="1"/>
        <v>164.34553252983247</v>
      </c>
      <c r="K24" s="80">
        <f t="shared" si="1"/>
        <v>141.05357692889049</v>
      </c>
      <c r="L24" s="80">
        <f t="shared" si="1"/>
        <v>123.86336091402815</v>
      </c>
    </row>
    <row r="25" spans="1:12" x14ac:dyDescent="0.2">
      <c r="A25" s="78">
        <v>16</v>
      </c>
      <c r="B25" s="78">
        <v>16</v>
      </c>
      <c r="C25" s="78">
        <v>0.375</v>
      </c>
      <c r="D25" s="79">
        <f t="shared" si="0"/>
        <v>0.5625</v>
      </c>
      <c r="E25" s="80">
        <f t="shared" si="1"/>
        <v>1198.4650420452681</v>
      </c>
      <c r="F25" s="80">
        <f t="shared" si="1"/>
        <v>600.40748675012946</v>
      </c>
      <c r="G25" s="80">
        <f t="shared" si="1"/>
        <v>399.99768922005319</v>
      </c>
      <c r="H25" s="80">
        <f t="shared" si="1"/>
        <v>301.38564787654133</v>
      </c>
      <c r="I25" s="80">
        <f t="shared" si="1"/>
        <v>241.20196640039202</v>
      </c>
      <c r="J25" s="80">
        <f t="shared" si="1"/>
        <v>201.71793033107116</v>
      </c>
      <c r="K25" s="80">
        <f t="shared" si="1"/>
        <v>173.04843637615537</v>
      </c>
      <c r="L25" s="80">
        <f t="shared" si="1"/>
        <v>151.88879873143156</v>
      </c>
    </row>
    <row r="26" spans="1:12" x14ac:dyDescent="0.2">
      <c r="A26" s="78">
        <v>18</v>
      </c>
      <c r="B26" s="78">
        <v>18</v>
      </c>
      <c r="C26" s="78">
        <v>0.375</v>
      </c>
      <c r="D26" s="79">
        <f t="shared" si="0"/>
        <v>0.44444444444444442</v>
      </c>
      <c r="E26" s="80">
        <f t="shared" si="1"/>
        <v>1347.980069437383</v>
      </c>
      <c r="F26" s="80">
        <f t="shared" si="1"/>
        <v>675.16423338544882</v>
      </c>
      <c r="G26" s="80">
        <f t="shared" si="1"/>
        <v>449.70210999758081</v>
      </c>
      <c r="H26" s="80">
        <f t="shared" si="1"/>
        <v>338.76247374409758</v>
      </c>
      <c r="I26" s="80">
        <f t="shared" si="1"/>
        <v>271.05471856683948</v>
      </c>
      <c r="J26" s="80">
        <f t="shared" si="1"/>
        <v>226.63407600189919</v>
      </c>
      <c r="K26" s="80">
        <f t="shared" si="1"/>
        <v>194.3797692503768</v>
      </c>
      <c r="L26" s="80">
        <f t="shared" si="1"/>
        <v>170.57406248382378</v>
      </c>
    </row>
    <row r="27" spans="1:12" ht="12" customHeight="1" x14ac:dyDescent="0.2">
      <c r="A27" s="78">
        <v>24</v>
      </c>
      <c r="B27" s="78">
        <v>24</v>
      </c>
      <c r="C27" s="78">
        <v>0.375</v>
      </c>
      <c r="D27" s="79">
        <f t="shared" si="0"/>
        <v>0.25</v>
      </c>
      <c r="E27" s="80">
        <f t="shared" si="1"/>
        <v>1796.5256611363063</v>
      </c>
      <c r="F27" s="80">
        <f t="shared" si="1"/>
        <v>899.43549744879044</v>
      </c>
      <c r="G27" s="80">
        <f t="shared" si="1"/>
        <v>598.81692046565206</v>
      </c>
      <c r="H27" s="80">
        <f t="shared" si="1"/>
        <v>450.8950203179146</v>
      </c>
      <c r="I27" s="80">
        <f t="shared" si="1"/>
        <v>360.61557858516483</v>
      </c>
      <c r="J27" s="80">
        <f t="shared" si="1"/>
        <v>301.38564787654133</v>
      </c>
      <c r="K27" s="80">
        <f t="shared" si="1"/>
        <v>258.37744806851032</v>
      </c>
      <c r="L27" s="80">
        <f t="shared" si="1"/>
        <v>226.63407600189919</v>
      </c>
    </row>
    <row r="28" spans="1:12" x14ac:dyDescent="0.2">
      <c r="A28" s="55"/>
      <c r="B28" s="55"/>
      <c r="C28" s="55"/>
      <c r="E28" s="81" t="s">
        <v>14</v>
      </c>
      <c r="F28" s="82" t="s">
        <v>16</v>
      </c>
    </row>
    <row r="29" spans="1:12" x14ac:dyDescent="0.2">
      <c r="A29" s="55"/>
      <c r="B29" s="55"/>
      <c r="C29" s="55"/>
      <c r="E29" s="81"/>
      <c r="F29" s="82"/>
    </row>
    <row r="30" spans="1:12" x14ac:dyDescent="0.2">
      <c r="A30" s="83" t="s">
        <v>17</v>
      </c>
      <c r="B30" s="84" t="s">
        <v>35</v>
      </c>
      <c r="C30" s="55"/>
    </row>
    <row r="31" spans="1:12" x14ac:dyDescent="0.2">
      <c r="A31" s="55"/>
      <c r="B31" s="84" t="s">
        <v>18</v>
      </c>
      <c r="C31" s="55"/>
      <c r="E31" s="85"/>
      <c r="F31" s="85"/>
      <c r="G31" s="85"/>
      <c r="H31" s="85"/>
      <c r="I31" s="85"/>
      <c r="J31" s="85"/>
      <c r="K31" s="85"/>
      <c r="L31" s="85"/>
    </row>
    <row r="32" spans="1:12" x14ac:dyDescent="0.2">
      <c r="B32" s="84" t="s">
        <v>36</v>
      </c>
      <c r="E32" s="85"/>
      <c r="F32" s="85"/>
      <c r="G32" s="85"/>
      <c r="H32" s="85"/>
      <c r="I32" s="85"/>
      <c r="J32" s="85"/>
      <c r="K32" s="85"/>
      <c r="L32" s="85"/>
    </row>
    <row r="33" spans="2:12" x14ac:dyDescent="0.2">
      <c r="B33" s="84"/>
      <c r="E33" s="85"/>
      <c r="F33" s="85"/>
      <c r="G33" s="85"/>
      <c r="H33" s="85"/>
      <c r="I33" s="85"/>
      <c r="J33" s="85"/>
      <c r="K33" s="85"/>
      <c r="L33" s="85"/>
    </row>
  </sheetData>
  <mergeCells count="9">
    <mergeCell ref="A15:C15"/>
    <mergeCell ref="E15:L15"/>
    <mergeCell ref="A1:N1"/>
    <mergeCell ref="A10:C10"/>
    <mergeCell ref="E10:F10"/>
    <mergeCell ref="G10:I11"/>
    <mergeCell ref="E11:F11"/>
    <mergeCell ref="E12:F12"/>
    <mergeCell ref="G12:I12"/>
  </mergeCells>
  <pageMargins left="0.75" right="0.75" top="1" bottom="0.85" header="0.5" footer="0.5"/>
  <pageSetup orientation="landscape" horizontalDpi="300" verticalDpi="300" r:id="rId1"/>
  <headerFooter alignWithMargins="0">
    <oddFooter>&amp;L&amp;F, &amp;A&amp;RAppendix B Page 10 Rev 12/2003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A2" sqref="A2"/>
    </sheetView>
  </sheetViews>
  <sheetFormatPr defaultRowHeight="12.75" x14ac:dyDescent="0.2"/>
  <cols>
    <col min="1" max="3" width="10.5703125" customWidth="1"/>
    <col min="4" max="4" width="12.42578125" style="1" customWidth="1"/>
    <col min="9" max="9" width="0" hidden="1" customWidth="1"/>
    <col min="11" max="11" width="0" hidden="1" customWidth="1"/>
  </cols>
  <sheetData>
    <row r="1" spans="1:14" ht="15.75" x14ac:dyDescent="0.25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0" customFormat="1" ht="33" customHeight="1" x14ac:dyDescent="0.2">
      <c r="A2" s="29" t="s">
        <v>37</v>
      </c>
      <c r="D2" s="31"/>
    </row>
    <row r="3" spans="1:14" ht="18.75" hidden="1" customHeight="1" x14ac:dyDescent="0.2">
      <c r="A3" s="4" t="s">
        <v>13</v>
      </c>
      <c r="B3" s="2"/>
      <c r="C3" s="19">
        <v>452.76</v>
      </c>
    </row>
    <row r="4" spans="1:14" x14ac:dyDescent="0.2">
      <c r="A4" s="5"/>
      <c r="B4" s="5"/>
      <c r="C4" s="5"/>
      <c r="D4" s="6"/>
    </row>
    <row r="5" spans="1:14" s="30" customFormat="1" ht="36" customHeight="1" x14ac:dyDescent="0.2">
      <c r="A5" s="40" t="s">
        <v>27</v>
      </c>
      <c r="D5" s="31"/>
    </row>
    <row r="6" spans="1:14" x14ac:dyDescent="0.2">
      <c r="B6" s="45" t="s">
        <v>20</v>
      </c>
    </row>
    <row r="7" spans="1:14" x14ac:dyDescent="0.2">
      <c r="B7" s="45" t="s">
        <v>22</v>
      </c>
    </row>
    <row r="8" spans="1:14" x14ac:dyDescent="0.2">
      <c r="B8" s="45" t="s">
        <v>21</v>
      </c>
      <c r="F8" s="35"/>
    </row>
    <row r="9" spans="1:14" x14ac:dyDescent="0.2">
      <c r="B9" s="45"/>
      <c r="F9" s="35"/>
    </row>
    <row r="10" spans="1:14" x14ac:dyDescent="0.2">
      <c r="A10" s="108" t="s">
        <v>24</v>
      </c>
      <c r="B10" s="109"/>
      <c r="C10" s="110"/>
      <c r="D10" s="39"/>
      <c r="E10" s="124" t="s">
        <v>12</v>
      </c>
      <c r="F10" s="125"/>
      <c r="G10" s="112" t="s">
        <v>19</v>
      </c>
      <c r="H10" s="113"/>
      <c r="I10" s="114"/>
    </row>
    <row r="11" spans="1:14" x14ac:dyDescent="0.2">
      <c r="A11" s="14" t="s">
        <v>0</v>
      </c>
      <c r="B11" s="15" t="s">
        <v>1</v>
      </c>
      <c r="C11" s="16" t="s">
        <v>2</v>
      </c>
      <c r="E11" s="126" t="s">
        <v>26</v>
      </c>
      <c r="F11" s="127"/>
      <c r="G11" s="115"/>
      <c r="H11" s="116"/>
      <c r="I11" s="117"/>
    </row>
    <row r="12" spans="1:14" x14ac:dyDescent="0.2">
      <c r="A12" s="36">
        <v>4.25</v>
      </c>
      <c r="B12" s="36">
        <v>4.25</v>
      </c>
      <c r="C12" s="36">
        <v>0.3125</v>
      </c>
      <c r="D12" s="37"/>
      <c r="E12" s="128">
        <v>0.125</v>
      </c>
      <c r="F12" s="129"/>
      <c r="G12" s="121">
        <f>SUM($C$3/((A12+B12+E12)*C12*E12*(144/((A12+E12)*(B12+E12)))))</f>
        <v>178.62512077294687</v>
      </c>
      <c r="H12" s="122"/>
      <c r="I12" s="123"/>
    </row>
    <row r="14" spans="1:14" s="43" customFormat="1" ht="36" customHeight="1" x14ac:dyDescent="0.2">
      <c r="A14" s="44" t="s">
        <v>28</v>
      </c>
      <c r="B14" s="42"/>
      <c r="C14" s="42"/>
      <c r="D14" s="42"/>
    </row>
    <row r="15" spans="1:14" x14ac:dyDescent="0.2">
      <c r="A15" s="108" t="s">
        <v>24</v>
      </c>
      <c r="B15" s="109"/>
      <c r="C15" s="110"/>
      <c r="D15" s="3" t="s">
        <v>3</v>
      </c>
      <c r="E15" s="118" t="s">
        <v>25</v>
      </c>
      <c r="F15" s="119"/>
      <c r="G15" s="119"/>
      <c r="H15" s="119"/>
      <c r="I15" s="119"/>
      <c r="J15" s="119"/>
      <c r="K15" s="119"/>
      <c r="L15" s="120"/>
    </row>
    <row r="16" spans="1:14" x14ac:dyDescent="0.2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2" x14ac:dyDescent="0.2">
      <c r="A17" s="14"/>
      <c r="B17" s="15"/>
      <c r="C17" s="16"/>
      <c r="D17" s="7"/>
      <c r="E17" s="20">
        <v>6.25E-2</v>
      </c>
      <c r="F17" s="21">
        <v>0.125</v>
      </c>
      <c r="G17" s="21">
        <v>0.188</v>
      </c>
      <c r="H17" s="21">
        <v>0.25</v>
      </c>
      <c r="I17" s="21">
        <v>0.313</v>
      </c>
      <c r="J17" s="21">
        <v>0.375</v>
      </c>
      <c r="K17" s="21">
        <v>0.438</v>
      </c>
      <c r="L17" s="22">
        <v>0.5</v>
      </c>
    </row>
    <row r="18" spans="1:12" x14ac:dyDescent="0.2">
      <c r="A18" s="38">
        <v>4</v>
      </c>
      <c r="B18" s="38">
        <v>8</v>
      </c>
      <c r="C18" s="38">
        <v>0.5</v>
      </c>
      <c r="D18" s="32">
        <f>SUM(144/(A18*B18))</f>
        <v>4.5</v>
      </c>
      <c r="E18" s="34" t="s">
        <v>14</v>
      </c>
      <c r="F18" s="34" t="s">
        <v>14</v>
      </c>
      <c r="G18" s="47">
        <f t="shared" ref="G18:L20" si="0">SUM($C$3/(($A18+$B18-G$17)*$C18*$D18*G$17))</f>
        <v>90.615866062400784</v>
      </c>
      <c r="H18" s="47">
        <f t="shared" si="0"/>
        <v>68.502695035460988</v>
      </c>
      <c r="I18" s="47">
        <f t="shared" si="0"/>
        <v>55.009557509673016</v>
      </c>
      <c r="J18" s="47">
        <f t="shared" si="0"/>
        <v>46.159522102747907</v>
      </c>
      <c r="K18" s="47">
        <f t="shared" si="0"/>
        <v>39.735479449421916</v>
      </c>
      <c r="L18" s="47">
        <f t="shared" si="0"/>
        <v>34.995942028985503</v>
      </c>
    </row>
    <row r="19" spans="1:12" x14ac:dyDescent="0.2">
      <c r="A19" s="38">
        <v>4</v>
      </c>
      <c r="B19" s="38">
        <v>8</v>
      </c>
      <c r="C19" s="38">
        <v>1.1879999999999999</v>
      </c>
      <c r="D19" s="32">
        <f>SUM(144/(A19*B19))</f>
        <v>4.5</v>
      </c>
      <c r="E19" s="34" t="s">
        <v>14</v>
      </c>
      <c r="F19" s="34" t="s">
        <v>14</v>
      </c>
      <c r="G19" s="47">
        <f t="shared" si="0"/>
        <v>38.137990767003693</v>
      </c>
      <c r="H19" s="47">
        <f t="shared" si="0"/>
        <v>28.831100604150247</v>
      </c>
      <c r="I19" s="47">
        <f t="shared" si="0"/>
        <v>23.152170669054296</v>
      </c>
      <c r="J19" s="47">
        <f t="shared" si="0"/>
        <v>19.427408292402315</v>
      </c>
      <c r="K19" s="47">
        <f t="shared" si="0"/>
        <v>16.723686636962082</v>
      </c>
      <c r="L19" s="47">
        <f t="shared" si="0"/>
        <v>14.728931830381105</v>
      </c>
    </row>
    <row r="20" spans="1:12" x14ac:dyDescent="0.2">
      <c r="A20" s="38">
        <v>6</v>
      </c>
      <c r="B20" s="38">
        <v>6</v>
      </c>
      <c r="C20" s="38">
        <v>0.5</v>
      </c>
      <c r="D20" s="32">
        <f>SUM(144/(A20*B20))</f>
        <v>4</v>
      </c>
      <c r="E20" s="34" t="s">
        <v>14</v>
      </c>
      <c r="F20" s="34" t="s">
        <v>14</v>
      </c>
      <c r="G20" s="47">
        <f t="shared" si="0"/>
        <v>101.94284932020088</v>
      </c>
      <c r="H20" s="47">
        <f t="shared" si="0"/>
        <v>77.065531914893612</v>
      </c>
      <c r="I20" s="47">
        <f t="shared" si="0"/>
        <v>61.885752198382136</v>
      </c>
      <c r="J20" s="47">
        <f t="shared" si="0"/>
        <v>51.929462365591398</v>
      </c>
      <c r="K20" s="47">
        <f t="shared" si="0"/>
        <v>44.702414380599649</v>
      </c>
      <c r="L20" s="47">
        <f t="shared" si="0"/>
        <v>39.370434782608697</v>
      </c>
    </row>
    <row r="21" spans="1:12" x14ac:dyDescent="0.2">
      <c r="A21" s="1"/>
      <c r="B21" s="1"/>
      <c r="C21" s="1"/>
    </row>
    <row r="22" spans="1:12" x14ac:dyDescent="0.2">
      <c r="A22" s="28" t="s">
        <v>17</v>
      </c>
      <c r="B22" s="26" t="s">
        <v>35</v>
      </c>
      <c r="C22" s="1"/>
    </row>
    <row r="23" spans="1:12" x14ac:dyDescent="0.2">
      <c r="A23" s="1"/>
      <c r="B23" s="26" t="s">
        <v>18</v>
      </c>
      <c r="C23" s="1"/>
    </row>
    <row r="24" spans="1:12" x14ac:dyDescent="0.2">
      <c r="B24" s="26" t="s">
        <v>36</v>
      </c>
    </row>
    <row r="25" spans="1:12" x14ac:dyDescent="0.2">
      <c r="B25" s="26"/>
    </row>
    <row r="26" spans="1:12" ht="20.25" customHeight="1" x14ac:dyDescent="0.2">
      <c r="E26" s="24"/>
      <c r="F26" s="24"/>
      <c r="G26" s="24"/>
      <c r="H26" s="24"/>
      <c r="I26" s="24"/>
      <c r="J26" s="24"/>
      <c r="K26" s="24"/>
      <c r="L26" s="24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honeticPr fontId="3" type="noConversion"/>
  <pageMargins left="0.75" right="0.75" top="1" bottom="1" header="0.5" footer="0.5"/>
  <pageSetup orientation="landscape" horizontalDpi="300" verticalDpi="300" r:id="rId1"/>
  <headerFooter alignWithMargins="0">
    <oddFooter>&amp;L&amp;F, &amp;A&amp;RAppendix B Page 7 Rev 12/2003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D18" sqref="D18"/>
    </sheetView>
  </sheetViews>
  <sheetFormatPr defaultRowHeight="12.75" x14ac:dyDescent="0.2"/>
  <cols>
    <col min="1" max="3" width="10.5703125" customWidth="1"/>
    <col min="4" max="4" width="12.42578125" style="1" customWidth="1"/>
  </cols>
  <sheetData>
    <row r="1" spans="1:14" ht="15.75" x14ac:dyDescent="0.25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0" customFormat="1" ht="33" customHeight="1" x14ac:dyDescent="0.2">
      <c r="A2" s="29" t="s">
        <v>38</v>
      </c>
      <c r="D2" s="31"/>
    </row>
    <row r="3" spans="1:14" ht="18.75" hidden="1" customHeight="1" x14ac:dyDescent="0.2">
      <c r="A3" s="4" t="s">
        <v>13</v>
      </c>
      <c r="B3" s="2"/>
      <c r="C3" s="19">
        <f>452.76*2</f>
        <v>905.52</v>
      </c>
    </row>
    <row r="4" spans="1:14" x14ac:dyDescent="0.2">
      <c r="A4" s="5"/>
      <c r="B4" s="5"/>
      <c r="C4" s="5"/>
      <c r="D4" s="6"/>
    </row>
    <row r="5" spans="1:14" s="30" customFormat="1" ht="36" customHeight="1" x14ac:dyDescent="0.2">
      <c r="A5" s="40" t="s">
        <v>27</v>
      </c>
      <c r="D5" s="31"/>
    </row>
    <row r="6" spans="1:14" x14ac:dyDescent="0.2">
      <c r="B6" s="45" t="s">
        <v>20</v>
      </c>
    </row>
    <row r="7" spans="1:14" x14ac:dyDescent="0.2">
      <c r="B7" s="45" t="s">
        <v>22</v>
      </c>
    </row>
    <row r="8" spans="1:14" x14ac:dyDescent="0.2">
      <c r="B8" s="45" t="s">
        <v>21</v>
      </c>
      <c r="F8" s="35"/>
    </row>
    <row r="9" spans="1:14" x14ac:dyDescent="0.2">
      <c r="B9" s="45"/>
      <c r="F9" s="35"/>
    </row>
    <row r="10" spans="1:14" x14ac:dyDescent="0.2">
      <c r="A10" s="108" t="s">
        <v>24</v>
      </c>
      <c r="B10" s="109"/>
      <c r="C10" s="110"/>
      <c r="D10" s="39"/>
      <c r="E10" s="124" t="s">
        <v>12</v>
      </c>
      <c r="F10" s="125"/>
      <c r="G10" s="112" t="s">
        <v>19</v>
      </c>
      <c r="H10" s="113"/>
      <c r="I10" s="114"/>
    </row>
    <row r="11" spans="1:14" x14ac:dyDescent="0.2">
      <c r="A11" s="14" t="s">
        <v>0</v>
      </c>
      <c r="B11" s="15" t="s">
        <v>1</v>
      </c>
      <c r="C11" s="16" t="s">
        <v>2</v>
      </c>
      <c r="E11" s="126" t="s">
        <v>26</v>
      </c>
      <c r="F11" s="127"/>
      <c r="G11" s="115"/>
      <c r="H11" s="116"/>
      <c r="I11" s="117"/>
    </row>
    <row r="12" spans="1:14" x14ac:dyDescent="0.2">
      <c r="A12" s="36">
        <v>4.25</v>
      </c>
      <c r="B12" s="36">
        <v>4.25</v>
      </c>
      <c r="C12" s="36">
        <v>0.3125</v>
      </c>
      <c r="D12" s="37"/>
      <c r="E12" s="128">
        <v>0.125</v>
      </c>
      <c r="F12" s="129"/>
      <c r="G12" s="121">
        <f>SUM($C$3/((A12+B12+E12)*C12*E12*(144/((A12+E12)*(B12+E12)))))</f>
        <v>357.25024154589374</v>
      </c>
      <c r="H12" s="122"/>
      <c r="I12" s="123"/>
    </row>
    <row r="14" spans="1:14" s="43" customFormat="1" ht="36" customHeight="1" x14ac:dyDescent="0.2">
      <c r="A14" s="44" t="s">
        <v>28</v>
      </c>
      <c r="B14" s="42"/>
      <c r="C14" s="42"/>
      <c r="D14" s="42"/>
    </row>
    <row r="15" spans="1:14" x14ac:dyDescent="0.2">
      <c r="A15" s="108" t="s">
        <v>24</v>
      </c>
      <c r="B15" s="109"/>
      <c r="C15" s="110"/>
      <c r="D15" s="3" t="s">
        <v>3</v>
      </c>
      <c r="E15" s="118" t="s">
        <v>25</v>
      </c>
      <c r="F15" s="119"/>
      <c r="G15" s="119"/>
      <c r="H15" s="119"/>
      <c r="I15" s="119"/>
      <c r="J15" s="119"/>
      <c r="K15" s="119"/>
      <c r="L15" s="120"/>
    </row>
    <row r="16" spans="1:14" x14ac:dyDescent="0.2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3" x14ac:dyDescent="0.2">
      <c r="A17" s="14"/>
      <c r="B17" s="15"/>
      <c r="C17" s="16"/>
      <c r="D17" s="7"/>
      <c r="E17" s="20">
        <v>6.25E-2</v>
      </c>
      <c r="F17" s="21">
        <v>0.125</v>
      </c>
      <c r="G17" s="21">
        <v>0.188</v>
      </c>
      <c r="H17" s="21">
        <v>0.25</v>
      </c>
      <c r="I17" s="21">
        <v>0.313</v>
      </c>
      <c r="J17" s="21">
        <v>0.375</v>
      </c>
      <c r="K17" s="21">
        <v>0.438</v>
      </c>
      <c r="L17" s="22">
        <v>0.5</v>
      </c>
    </row>
    <row r="18" spans="1:13" x14ac:dyDescent="0.2">
      <c r="A18" s="38">
        <v>4</v>
      </c>
      <c r="B18" s="38">
        <v>8</v>
      </c>
      <c r="C18" s="38">
        <v>0.5</v>
      </c>
      <c r="D18" s="32">
        <f>SUM(144/(A18*B18))</f>
        <v>4.5</v>
      </c>
      <c r="E18" s="34" t="s">
        <v>14</v>
      </c>
      <c r="F18" s="34" t="s">
        <v>14</v>
      </c>
      <c r="G18" s="33">
        <f t="shared" ref="G18:L20" si="0">SUM($C$3/(($A18+$B18-G$17)*$C18*$D18*G$17))</f>
        <v>181.23173212480157</v>
      </c>
      <c r="H18" s="33">
        <f t="shared" si="0"/>
        <v>137.00539007092198</v>
      </c>
      <c r="I18" s="33">
        <f t="shared" si="0"/>
        <v>110.01911501934603</v>
      </c>
      <c r="J18" s="33">
        <f t="shared" si="0"/>
        <v>92.319044205495814</v>
      </c>
      <c r="K18" s="33">
        <f t="shared" si="0"/>
        <v>79.470958898843833</v>
      </c>
      <c r="L18" s="33">
        <f t="shared" si="0"/>
        <v>69.991884057971006</v>
      </c>
    </row>
    <row r="19" spans="1:13" x14ac:dyDescent="0.2">
      <c r="A19" s="38">
        <v>4</v>
      </c>
      <c r="B19" s="38">
        <v>8</v>
      </c>
      <c r="C19" s="38">
        <v>1.1879999999999999</v>
      </c>
      <c r="D19" s="32">
        <f>SUM(144/(A19*B19))</f>
        <v>4.5</v>
      </c>
      <c r="E19" s="34" t="s">
        <v>14</v>
      </c>
      <c r="F19" s="34" t="s">
        <v>14</v>
      </c>
      <c r="G19" s="33">
        <f t="shared" si="0"/>
        <v>76.275981534007386</v>
      </c>
      <c r="H19" s="33">
        <f t="shared" si="0"/>
        <v>57.662201208300495</v>
      </c>
      <c r="I19" s="33">
        <f t="shared" si="0"/>
        <v>46.304341338108593</v>
      </c>
      <c r="J19" s="33">
        <f t="shared" si="0"/>
        <v>38.854816584804631</v>
      </c>
      <c r="K19" s="33">
        <f t="shared" si="0"/>
        <v>33.447373273924164</v>
      </c>
      <c r="L19" s="33">
        <f t="shared" si="0"/>
        <v>29.457863660762211</v>
      </c>
    </row>
    <row r="20" spans="1:13" x14ac:dyDescent="0.2">
      <c r="A20" s="38">
        <v>6</v>
      </c>
      <c r="B20" s="38">
        <v>6</v>
      </c>
      <c r="C20" s="38">
        <v>0.5</v>
      </c>
      <c r="D20" s="32">
        <f>SUM(144/(A20*B20))</f>
        <v>4</v>
      </c>
      <c r="E20" s="34" t="s">
        <v>14</v>
      </c>
      <c r="F20" s="34" t="s">
        <v>14</v>
      </c>
      <c r="G20" s="33">
        <f t="shared" si="0"/>
        <v>203.88569864040176</v>
      </c>
      <c r="H20" s="33">
        <f t="shared" si="0"/>
        <v>154.13106382978722</v>
      </c>
      <c r="I20" s="33">
        <f t="shared" si="0"/>
        <v>123.77150439676427</v>
      </c>
      <c r="J20" s="33">
        <f t="shared" si="0"/>
        <v>103.8589247311828</v>
      </c>
      <c r="K20" s="33">
        <f t="shared" si="0"/>
        <v>89.404828761199298</v>
      </c>
      <c r="L20" s="33">
        <f t="shared" si="0"/>
        <v>78.740869565217395</v>
      </c>
    </row>
    <row r="21" spans="1:13" x14ac:dyDescent="0.2">
      <c r="A21" s="1"/>
      <c r="B21" s="1"/>
      <c r="C21" s="1"/>
    </row>
    <row r="22" spans="1:13" x14ac:dyDescent="0.2">
      <c r="A22" s="28" t="s">
        <v>17</v>
      </c>
      <c r="B22" s="26" t="s">
        <v>35</v>
      </c>
      <c r="C22" s="1"/>
    </row>
    <row r="23" spans="1:13" x14ac:dyDescent="0.2">
      <c r="A23" s="1"/>
      <c r="B23" s="26" t="s">
        <v>18</v>
      </c>
      <c r="C23" s="1"/>
    </row>
    <row r="24" spans="1:13" x14ac:dyDescent="0.2">
      <c r="B24" s="26" t="s">
        <v>36</v>
      </c>
    </row>
    <row r="25" spans="1:13" x14ac:dyDescent="0.2">
      <c r="B25" s="26"/>
    </row>
    <row r="26" spans="1:13" x14ac:dyDescent="0.2">
      <c r="E26" s="24"/>
      <c r="F26" s="24"/>
      <c r="G26" s="24"/>
      <c r="H26" s="24"/>
      <c r="I26" s="24"/>
      <c r="J26" s="24"/>
      <c r="K26" s="24"/>
      <c r="L26" s="24"/>
      <c r="M26" s="24"/>
    </row>
    <row r="27" spans="1:13" x14ac:dyDescent="0.2"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20.25" customHeight="1" x14ac:dyDescent="0.2">
      <c r="E28" s="24"/>
      <c r="F28" s="24"/>
      <c r="G28" s="24"/>
      <c r="H28" s="24"/>
      <c r="I28" s="24"/>
      <c r="J28" s="24"/>
      <c r="K28" s="24"/>
      <c r="L28" s="24"/>
      <c r="M28" s="24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honeticPr fontId="3" type="noConversion"/>
  <pageMargins left="0.75" right="0.75" top="1" bottom="1" header="0.5" footer="0.5"/>
  <pageSetup orientation="landscape" horizontalDpi="300" verticalDpi="300" r:id="rId1"/>
  <headerFooter alignWithMargins="0">
    <oddFooter>&amp;L&amp;F, &amp;A&amp;RAppendix B Page 8 Rev 12/2003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A13" sqref="A13:F13"/>
    </sheetView>
  </sheetViews>
  <sheetFormatPr defaultRowHeight="12.75" x14ac:dyDescent="0.2"/>
  <cols>
    <col min="1" max="3" width="10.5703125" customWidth="1"/>
    <col min="4" max="4" width="12.42578125" style="1" hidden="1" customWidth="1"/>
  </cols>
  <sheetData>
    <row r="1" spans="1:14" ht="15.75" x14ac:dyDescent="0.25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0" customFormat="1" ht="33" customHeight="1" x14ac:dyDescent="0.2">
      <c r="A2" s="29" t="s">
        <v>30</v>
      </c>
      <c r="D2" s="31"/>
    </row>
    <row r="3" spans="1:14" ht="18.75" hidden="1" customHeight="1" x14ac:dyDescent="0.2">
      <c r="A3" s="4" t="s">
        <v>13</v>
      </c>
      <c r="B3" s="2"/>
      <c r="C3" s="19">
        <v>372.4</v>
      </c>
    </row>
    <row r="4" spans="1:14" hidden="1" x14ac:dyDescent="0.2">
      <c r="A4" s="5"/>
      <c r="B4" s="5"/>
      <c r="C4" s="5"/>
      <c r="D4" s="6"/>
    </row>
    <row r="5" spans="1:14" s="30" customFormat="1" ht="36" customHeight="1" x14ac:dyDescent="0.2">
      <c r="A5" s="40" t="s">
        <v>27</v>
      </c>
      <c r="D5" s="31"/>
    </row>
    <row r="6" spans="1:14" x14ac:dyDescent="0.2">
      <c r="B6" s="45" t="s">
        <v>20</v>
      </c>
    </row>
    <row r="7" spans="1:14" x14ac:dyDescent="0.2">
      <c r="B7" s="45" t="s">
        <v>22</v>
      </c>
    </row>
    <row r="8" spans="1:14" x14ac:dyDescent="0.2">
      <c r="B8" s="45" t="s">
        <v>21</v>
      </c>
      <c r="F8" s="35"/>
    </row>
    <row r="9" spans="1:14" x14ac:dyDescent="0.2">
      <c r="B9" s="45"/>
      <c r="F9" s="35"/>
    </row>
    <row r="10" spans="1:14" x14ac:dyDescent="0.2">
      <c r="A10" s="108" t="s">
        <v>24</v>
      </c>
      <c r="B10" s="109"/>
      <c r="C10" s="110"/>
      <c r="D10" s="39"/>
      <c r="E10" s="124" t="s">
        <v>12</v>
      </c>
      <c r="F10" s="125"/>
      <c r="G10" s="112" t="s">
        <v>19</v>
      </c>
      <c r="H10" s="113"/>
      <c r="I10" s="114"/>
    </row>
    <row r="11" spans="1:14" x14ac:dyDescent="0.2">
      <c r="A11" s="14" t="s">
        <v>0</v>
      </c>
      <c r="B11" s="15" t="s">
        <v>1</v>
      </c>
      <c r="C11" s="16" t="s">
        <v>2</v>
      </c>
      <c r="E11" s="126" t="s">
        <v>26</v>
      </c>
      <c r="F11" s="127"/>
      <c r="G11" s="115"/>
      <c r="H11" s="116"/>
      <c r="I11" s="117"/>
    </row>
    <row r="12" spans="1:14" x14ac:dyDescent="0.2">
      <c r="A12" s="36">
        <v>4.25</v>
      </c>
      <c r="B12" s="36">
        <v>4.25</v>
      </c>
      <c r="C12" s="36">
        <v>0.3125</v>
      </c>
      <c r="D12" s="37"/>
      <c r="E12" s="128">
        <v>0.125</v>
      </c>
      <c r="F12" s="129"/>
      <c r="G12" s="121">
        <f>SUM($C$3/((A12+B12+E12)*C12*E12*(144/((A12+E12)*(B12+E12)))))</f>
        <v>146.92109500805154</v>
      </c>
      <c r="H12" s="122"/>
      <c r="I12" s="123"/>
    </row>
    <row r="13" spans="1:14" x14ac:dyDescent="0.2">
      <c r="A13" s="46"/>
      <c r="B13" s="46"/>
      <c r="C13" s="46"/>
      <c r="D13" s="37"/>
      <c r="E13" s="46"/>
      <c r="F13" s="46"/>
    </row>
    <row r="14" spans="1:14" s="43" customFormat="1" ht="36" customHeight="1" x14ac:dyDescent="0.2">
      <c r="A14" s="44" t="s">
        <v>28</v>
      </c>
      <c r="B14" s="42"/>
      <c r="C14" s="42"/>
      <c r="D14" s="42"/>
    </row>
    <row r="15" spans="1:14" x14ac:dyDescent="0.2">
      <c r="A15" s="108" t="s">
        <v>24</v>
      </c>
      <c r="B15" s="109"/>
      <c r="C15" s="110"/>
      <c r="D15" s="3" t="s">
        <v>3</v>
      </c>
      <c r="E15" s="118" t="s">
        <v>25</v>
      </c>
      <c r="F15" s="119"/>
      <c r="G15" s="119"/>
      <c r="H15" s="119"/>
      <c r="I15" s="119"/>
      <c r="J15" s="119"/>
      <c r="K15" s="119"/>
      <c r="L15" s="120"/>
    </row>
    <row r="16" spans="1:14" x14ac:dyDescent="0.2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2" x14ac:dyDescent="0.2">
      <c r="A17" s="14"/>
      <c r="B17" s="15"/>
      <c r="C17" s="16"/>
      <c r="D17" s="7"/>
      <c r="E17" s="20">
        <v>6.25E-2</v>
      </c>
      <c r="F17" s="21">
        <v>0.125</v>
      </c>
      <c r="G17" s="21">
        <v>0.188</v>
      </c>
      <c r="H17" s="21">
        <v>0.25</v>
      </c>
      <c r="I17" s="21">
        <v>0.313</v>
      </c>
      <c r="J17" s="21">
        <v>0.375</v>
      </c>
      <c r="K17" s="21">
        <v>0.438</v>
      </c>
      <c r="L17" s="22">
        <v>0.5</v>
      </c>
    </row>
    <row r="18" spans="1:12" x14ac:dyDescent="0.2">
      <c r="A18" s="38">
        <v>4</v>
      </c>
      <c r="B18" s="38">
        <v>8</v>
      </c>
      <c r="C18" s="38">
        <v>0.5</v>
      </c>
      <c r="D18" s="32">
        <f>SUM(144/(A18*B18))</f>
        <v>4.5</v>
      </c>
      <c r="E18" s="34" t="s">
        <v>14</v>
      </c>
      <c r="F18" s="34" t="s">
        <v>14</v>
      </c>
      <c r="G18" s="33">
        <f t="shared" ref="G18:L20" si="0">SUM($C$3/(($A18+$B18-G$17)*$C18*$D18*G$17))</f>
        <v>74.532530527515803</v>
      </c>
      <c r="H18" s="33">
        <f t="shared" si="0"/>
        <v>56.344208037825055</v>
      </c>
      <c r="I18" s="33">
        <f t="shared" si="0"/>
        <v>45.245956393237542</v>
      </c>
      <c r="J18" s="33">
        <f t="shared" si="0"/>
        <v>37.96670649143767</v>
      </c>
      <c r="K18" s="33">
        <f t="shared" si="0"/>
        <v>32.682861884805902</v>
      </c>
      <c r="L18" s="33">
        <f t="shared" si="0"/>
        <v>28.784541062801932</v>
      </c>
    </row>
    <row r="19" spans="1:12" x14ac:dyDescent="0.2">
      <c r="A19" s="38">
        <v>4</v>
      </c>
      <c r="B19" s="38">
        <v>8</v>
      </c>
      <c r="C19" s="38">
        <v>1.1879999999999999</v>
      </c>
      <c r="D19" s="32">
        <f>SUM(144/(A19*B19))</f>
        <v>4.5</v>
      </c>
      <c r="E19" s="34" t="s">
        <v>14</v>
      </c>
      <c r="F19" s="34" t="s">
        <v>14</v>
      </c>
      <c r="G19" s="33">
        <f t="shared" si="0"/>
        <v>31.368910154678364</v>
      </c>
      <c r="H19" s="33">
        <f t="shared" si="0"/>
        <v>23.713892271811893</v>
      </c>
      <c r="I19" s="33">
        <f t="shared" si="0"/>
        <v>19.04291093991479</v>
      </c>
      <c r="J19" s="33">
        <f t="shared" si="0"/>
        <v>15.979253573837402</v>
      </c>
      <c r="K19" s="33">
        <f t="shared" si="0"/>
        <v>13.755413251180933</v>
      </c>
      <c r="L19" s="33">
        <f t="shared" si="0"/>
        <v>12.114705834512597</v>
      </c>
    </row>
    <row r="20" spans="1:12" x14ac:dyDescent="0.2">
      <c r="A20" s="38">
        <v>6</v>
      </c>
      <c r="B20" s="38">
        <v>6</v>
      </c>
      <c r="C20" s="38">
        <v>0.5</v>
      </c>
      <c r="D20" s="32">
        <f>SUM(144/(A20*B20))</f>
        <v>4</v>
      </c>
      <c r="E20" s="34" t="s">
        <v>14</v>
      </c>
      <c r="F20" s="34" t="s">
        <v>14</v>
      </c>
      <c r="G20" s="33">
        <f t="shared" si="0"/>
        <v>83.849096843455257</v>
      </c>
      <c r="H20" s="33">
        <f t="shared" si="0"/>
        <v>63.387234042553189</v>
      </c>
      <c r="I20" s="33">
        <f t="shared" si="0"/>
        <v>50.901700942392232</v>
      </c>
      <c r="J20" s="33">
        <f t="shared" si="0"/>
        <v>42.712544802867384</v>
      </c>
      <c r="K20" s="33">
        <f t="shared" si="0"/>
        <v>36.76821962040664</v>
      </c>
      <c r="L20" s="33">
        <f t="shared" si="0"/>
        <v>32.382608695652173</v>
      </c>
    </row>
    <row r="21" spans="1:12" x14ac:dyDescent="0.2">
      <c r="A21" s="1"/>
      <c r="B21" s="1"/>
      <c r="C21" s="1"/>
    </row>
    <row r="22" spans="1:12" x14ac:dyDescent="0.2">
      <c r="A22" s="28" t="s">
        <v>17</v>
      </c>
      <c r="B22" s="26" t="s">
        <v>35</v>
      </c>
      <c r="C22" s="1"/>
    </row>
    <row r="23" spans="1:12" x14ac:dyDescent="0.2">
      <c r="A23" s="1"/>
      <c r="B23" s="26" t="s">
        <v>18</v>
      </c>
      <c r="C23" s="1"/>
    </row>
    <row r="24" spans="1:12" x14ac:dyDescent="0.2">
      <c r="B24" s="26" t="s">
        <v>36</v>
      </c>
    </row>
    <row r="25" spans="1:12" x14ac:dyDescent="0.2">
      <c r="B25" s="26"/>
    </row>
    <row r="26" spans="1:12" ht="20.25" customHeight="1" x14ac:dyDescent="0.2">
      <c r="E26" s="24"/>
      <c r="F26" s="24"/>
      <c r="G26" s="24"/>
      <c r="H26" s="24"/>
      <c r="I26" s="24"/>
      <c r="J26" s="24"/>
      <c r="K26" s="24"/>
      <c r="L26" s="24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honeticPr fontId="3" type="noConversion"/>
  <pageMargins left="0.75" right="0.75" top="1" bottom="1" header="0.5" footer="0.5"/>
  <pageSetup orientation="landscape" horizontalDpi="300" verticalDpi="300" r:id="rId1"/>
  <headerFooter alignWithMargins="0">
    <oddFooter>&amp;L&amp;F, &amp;A&amp;RRev 12/2003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C13" sqref="C13"/>
    </sheetView>
  </sheetViews>
  <sheetFormatPr defaultRowHeight="12.75" x14ac:dyDescent="0.2"/>
  <cols>
    <col min="1" max="3" width="10.5703125" customWidth="1"/>
    <col min="4" max="4" width="12.42578125" style="1" hidden="1" customWidth="1"/>
  </cols>
  <sheetData>
    <row r="1" spans="1:14" ht="15.75" x14ac:dyDescent="0.25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0" customFormat="1" ht="33" customHeight="1" x14ac:dyDescent="0.2">
      <c r="A2" s="29" t="s">
        <v>31</v>
      </c>
      <c r="D2" s="31"/>
    </row>
    <row r="3" spans="1:14" ht="18.75" hidden="1" customHeight="1" x14ac:dyDescent="0.2">
      <c r="A3" s="4" t="s">
        <v>13</v>
      </c>
      <c r="B3" s="2"/>
      <c r="C3" s="19">
        <v>744.8</v>
      </c>
    </row>
    <row r="4" spans="1:14" hidden="1" x14ac:dyDescent="0.2">
      <c r="A4" s="5"/>
      <c r="B4" s="5"/>
      <c r="C4" s="5"/>
      <c r="D4" s="6"/>
    </row>
    <row r="5" spans="1:14" s="30" customFormat="1" ht="36" customHeight="1" x14ac:dyDescent="0.2">
      <c r="A5" s="40" t="s">
        <v>27</v>
      </c>
      <c r="D5" s="31"/>
    </row>
    <row r="6" spans="1:14" x14ac:dyDescent="0.2">
      <c r="B6" s="45" t="s">
        <v>20</v>
      </c>
    </row>
    <row r="7" spans="1:14" x14ac:dyDescent="0.2">
      <c r="B7" s="45" t="s">
        <v>22</v>
      </c>
    </row>
    <row r="8" spans="1:14" x14ac:dyDescent="0.2">
      <c r="B8" s="45" t="s">
        <v>21</v>
      </c>
      <c r="F8" s="35"/>
    </row>
    <row r="9" spans="1:14" x14ac:dyDescent="0.2">
      <c r="B9" s="45"/>
      <c r="F9" s="35"/>
    </row>
    <row r="10" spans="1:14" x14ac:dyDescent="0.2">
      <c r="A10" s="108" t="s">
        <v>24</v>
      </c>
      <c r="B10" s="109"/>
      <c r="C10" s="110"/>
      <c r="D10" s="39"/>
      <c r="E10" s="124" t="s">
        <v>12</v>
      </c>
      <c r="F10" s="125"/>
      <c r="G10" s="112" t="s">
        <v>19</v>
      </c>
      <c r="H10" s="113"/>
      <c r="I10" s="114"/>
    </row>
    <row r="11" spans="1:14" x14ac:dyDescent="0.2">
      <c r="A11" s="14" t="s">
        <v>0</v>
      </c>
      <c r="B11" s="15" t="s">
        <v>1</v>
      </c>
      <c r="C11" s="16" t="s">
        <v>2</v>
      </c>
      <c r="E11" s="126" t="s">
        <v>26</v>
      </c>
      <c r="F11" s="127"/>
      <c r="G11" s="115"/>
      <c r="H11" s="116"/>
      <c r="I11" s="117"/>
    </row>
    <row r="12" spans="1:14" x14ac:dyDescent="0.2">
      <c r="A12" s="36">
        <v>4.25</v>
      </c>
      <c r="B12" s="36">
        <v>4.25</v>
      </c>
      <c r="C12" s="36">
        <v>0.3125</v>
      </c>
      <c r="D12" s="37"/>
      <c r="E12" s="128">
        <v>0.125</v>
      </c>
      <c r="F12" s="129"/>
      <c r="G12" s="121">
        <f>SUM($C$3/((A12+B12+E12)*C12*E12*(144/((A12+E12)*(B12+E12)))))</f>
        <v>293.84219001610307</v>
      </c>
      <c r="H12" s="122"/>
      <c r="I12" s="123"/>
    </row>
    <row r="13" spans="1:14" x14ac:dyDescent="0.2">
      <c r="A13" s="46"/>
      <c r="B13" s="46"/>
      <c r="C13" s="46"/>
      <c r="D13" s="37"/>
      <c r="E13" s="46"/>
      <c r="F13" s="46"/>
    </row>
    <row r="14" spans="1:14" s="43" customFormat="1" ht="36" customHeight="1" x14ac:dyDescent="0.2">
      <c r="A14" s="44" t="s">
        <v>28</v>
      </c>
      <c r="B14" s="42"/>
      <c r="C14" s="42"/>
      <c r="D14" s="42"/>
    </row>
    <row r="15" spans="1:14" x14ac:dyDescent="0.2">
      <c r="A15" s="108" t="s">
        <v>24</v>
      </c>
      <c r="B15" s="109"/>
      <c r="C15" s="110"/>
      <c r="D15" s="3" t="s">
        <v>3</v>
      </c>
      <c r="E15" s="118" t="s">
        <v>25</v>
      </c>
      <c r="F15" s="119"/>
      <c r="G15" s="119"/>
      <c r="H15" s="119"/>
      <c r="I15" s="119"/>
      <c r="J15" s="119"/>
      <c r="K15" s="119"/>
      <c r="L15" s="120"/>
    </row>
    <row r="16" spans="1:14" x14ac:dyDescent="0.2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3" hidden="1" x14ac:dyDescent="0.2">
      <c r="A17" s="14"/>
      <c r="B17" s="15"/>
      <c r="C17" s="16"/>
      <c r="D17" s="7"/>
      <c r="E17" s="20">
        <v>6.25E-2</v>
      </c>
      <c r="F17" s="21">
        <v>0.125</v>
      </c>
      <c r="G17" s="21">
        <v>0.188</v>
      </c>
      <c r="H17" s="21">
        <v>0.25</v>
      </c>
      <c r="I17" s="21">
        <v>0.313</v>
      </c>
      <c r="J17" s="21">
        <v>0.375</v>
      </c>
      <c r="K17" s="21">
        <v>0.438</v>
      </c>
      <c r="L17" s="22">
        <v>0.5</v>
      </c>
    </row>
    <row r="18" spans="1:13" x14ac:dyDescent="0.2">
      <c r="A18" s="38">
        <v>4</v>
      </c>
      <c r="B18" s="38">
        <v>8</v>
      </c>
      <c r="C18" s="38">
        <v>0.5</v>
      </c>
      <c r="D18" s="32">
        <f>SUM(144/(A18*B18))</f>
        <v>4.5</v>
      </c>
      <c r="E18" s="34" t="s">
        <v>14</v>
      </c>
      <c r="F18" s="34" t="s">
        <v>14</v>
      </c>
      <c r="G18" s="33">
        <f t="shared" ref="G18:L20" si="0">SUM($C$3/(($A18+$B18-G$17)*$C18*$D18*G$17))</f>
        <v>149.06506105503161</v>
      </c>
      <c r="H18" s="33">
        <f t="shared" si="0"/>
        <v>112.68841607565011</v>
      </c>
      <c r="I18" s="33">
        <f t="shared" si="0"/>
        <v>90.491912786475083</v>
      </c>
      <c r="J18" s="33">
        <f t="shared" si="0"/>
        <v>75.933412982875339</v>
      </c>
      <c r="K18" s="33">
        <f t="shared" si="0"/>
        <v>65.365723769611805</v>
      </c>
      <c r="L18" s="33">
        <f t="shared" si="0"/>
        <v>57.569082125603863</v>
      </c>
    </row>
    <row r="19" spans="1:13" x14ac:dyDescent="0.2">
      <c r="A19" s="38">
        <v>4</v>
      </c>
      <c r="B19" s="38">
        <v>8</v>
      </c>
      <c r="C19" s="38">
        <v>1.1879999999999999</v>
      </c>
      <c r="D19" s="32">
        <f>SUM(144/(A19*B19))</f>
        <v>4.5</v>
      </c>
      <c r="E19" s="34" t="s">
        <v>14</v>
      </c>
      <c r="F19" s="34" t="s">
        <v>14</v>
      </c>
      <c r="G19" s="33">
        <f t="shared" si="0"/>
        <v>62.737820309356728</v>
      </c>
      <c r="H19" s="33">
        <f t="shared" si="0"/>
        <v>47.427784543623787</v>
      </c>
      <c r="I19" s="33">
        <f t="shared" si="0"/>
        <v>38.085821879829581</v>
      </c>
      <c r="J19" s="33">
        <f t="shared" si="0"/>
        <v>31.958507147674805</v>
      </c>
      <c r="K19" s="33">
        <f t="shared" si="0"/>
        <v>27.510826502361866</v>
      </c>
      <c r="L19" s="33">
        <f t="shared" si="0"/>
        <v>24.229411669025193</v>
      </c>
    </row>
    <row r="20" spans="1:13" x14ac:dyDescent="0.2">
      <c r="A20" s="38">
        <v>6</v>
      </c>
      <c r="B20" s="38">
        <v>6</v>
      </c>
      <c r="C20" s="38">
        <v>0.5</v>
      </c>
      <c r="D20" s="32">
        <f>SUM(144/(A20*B20))</f>
        <v>4</v>
      </c>
      <c r="E20" s="34" t="s">
        <v>14</v>
      </c>
      <c r="F20" s="34" t="s">
        <v>14</v>
      </c>
      <c r="G20" s="33">
        <f t="shared" si="0"/>
        <v>167.69819368691051</v>
      </c>
      <c r="H20" s="33">
        <f t="shared" si="0"/>
        <v>126.77446808510638</v>
      </c>
      <c r="I20" s="33">
        <f t="shared" si="0"/>
        <v>101.80340188478446</v>
      </c>
      <c r="J20" s="33">
        <f t="shared" si="0"/>
        <v>85.425089605734769</v>
      </c>
      <c r="K20" s="33">
        <f t="shared" si="0"/>
        <v>73.53643924081328</v>
      </c>
      <c r="L20" s="33">
        <f t="shared" si="0"/>
        <v>64.765217391304347</v>
      </c>
    </row>
    <row r="21" spans="1:13" x14ac:dyDescent="0.2">
      <c r="A21" s="1"/>
      <c r="B21" s="1"/>
      <c r="C21" s="1"/>
    </row>
    <row r="22" spans="1:13" x14ac:dyDescent="0.2">
      <c r="A22" s="28" t="s">
        <v>17</v>
      </c>
      <c r="B22" s="26" t="s">
        <v>35</v>
      </c>
      <c r="C22" s="1"/>
    </row>
    <row r="23" spans="1:13" x14ac:dyDescent="0.2">
      <c r="A23" s="1"/>
      <c r="B23" s="26" t="s">
        <v>18</v>
      </c>
      <c r="C23" s="1"/>
    </row>
    <row r="24" spans="1:13" x14ac:dyDescent="0.2">
      <c r="B24" s="26" t="s">
        <v>36</v>
      </c>
    </row>
    <row r="25" spans="1:13" x14ac:dyDescent="0.2">
      <c r="B25" s="26"/>
    </row>
    <row r="26" spans="1:13" x14ac:dyDescent="0.2">
      <c r="E26" s="24"/>
      <c r="F26" s="24"/>
      <c r="G26" s="24"/>
      <c r="H26" s="24"/>
      <c r="I26" s="24"/>
      <c r="J26" s="24"/>
      <c r="K26" s="24"/>
      <c r="L26" s="24"/>
      <c r="M26" s="24"/>
    </row>
    <row r="27" spans="1:13" x14ac:dyDescent="0.2"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20.25" customHeight="1" x14ac:dyDescent="0.2">
      <c r="E28" s="24"/>
      <c r="F28" s="24"/>
      <c r="G28" s="24"/>
      <c r="H28" s="24"/>
      <c r="I28" s="24"/>
      <c r="J28" s="24"/>
      <c r="K28" s="24"/>
      <c r="L28" s="24"/>
      <c r="M28" s="24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honeticPr fontId="3" type="noConversion"/>
  <pageMargins left="0.75" right="0.75" top="1" bottom="1" header="0.5" footer="0.5"/>
  <pageSetup orientation="landscape" horizontalDpi="300" verticalDpi="300" r:id="rId1"/>
  <headerFooter alignWithMargins="0">
    <oddFooter>&amp;L&amp;F, &amp;A&amp;RRev 12/2003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4" sqref="A4"/>
    </sheetView>
  </sheetViews>
  <sheetFormatPr defaultRowHeight="12.75" x14ac:dyDescent="0.2"/>
  <cols>
    <col min="1" max="3" width="10.5703125" customWidth="1"/>
    <col min="4" max="4" width="12.42578125" style="1" customWidth="1"/>
    <col min="7" max="7" width="9.140625" customWidth="1"/>
    <col min="9" max="9" width="9.140625" customWidth="1"/>
    <col min="11" max="11" width="9.140625" customWidth="1"/>
  </cols>
  <sheetData>
    <row r="1" spans="1:20" ht="15.75" x14ac:dyDescent="0.25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20" s="30" customFormat="1" ht="33" customHeight="1" x14ac:dyDescent="0.2">
      <c r="A2" s="29" t="s">
        <v>50</v>
      </c>
      <c r="D2" s="31"/>
    </row>
    <row r="3" spans="1:20" ht="18.75" hidden="1" customHeight="1" x14ac:dyDescent="0.2">
      <c r="A3" s="4" t="s">
        <v>13</v>
      </c>
      <c r="B3" s="2"/>
      <c r="C3" s="19">
        <v>146.21</v>
      </c>
      <c r="M3" t="s">
        <v>51</v>
      </c>
      <c r="N3">
        <v>1.8</v>
      </c>
      <c r="O3" t="s">
        <v>52</v>
      </c>
      <c r="P3">
        <f>(2.25/4*8.33+25)*8/25</f>
        <v>9.4994000000000014</v>
      </c>
      <c r="Q3" t="s">
        <v>53</v>
      </c>
      <c r="S3">
        <f>P3*454/N3</f>
        <v>2395.9597777777785</v>
      </c>
      <c r="T3" t="s">
        <v>53</v>
      </c>
    </row>
    <row r="4" spans="1:20" x14ac:dyDescent="0.2">
      <c r="A4" s="5"/>
      <c r="B4" s="5"/>
      <c r="C4" s="5"/>
      <c r="D4" s="6"/>
    </row>
    <row r="5" spans="1:20" s="30" customFormat="1" ht="36" customHeight="1" x14ac:dyDescent="0.2">
      <c r="A5" s="40" t="s">
        <v>27</v>
      </c>
      <c r="D5" s="31"/>
    </row>
    <row r="6" spans="1:20" x14ac:dyDescent="0.2">
      <c r="B6" s="45" t="s">
        <v>20</v>
      </c>
    </row>
    <row r="7" spans="1:20" x14ac:dyDescent="0.2">
      <c r="B7" s="45" t="s">
        <v>22</v>
      </c>
    </row>
    <row r="8" spans="1:20" x14ac:dyDescent="0.2">
      <c r="B8" s="45" t="s">
        <v>21</v>
      </c>
      <c r="F8" s="35"/>
    </row>
    <row r="9" spans="1:20" x14ac:dyDescent="0.2">
      <c r="B9" s="45"/>
      <c r="F9" s="35"/>
    </row>
    <row r="10" spans="1:20" x14ac:dyDescent="0.2">
      <c r="A10" s="108" t="s">
        <v>24</v>
      </c>
      <c r="B10" s="109"/>
      <c r="C10" s="110"/>
      <c r="D10" s="39"/>
      <c r="E10" s="124" t="s">
        <v>12</v>
      </c>
      <c r="F10" s="125"/>
      <c r="G10" s="112" t="s">
        <v>19</v>
      </c>
      <c r="H10" s="113"/>
      <c r="I10" s="114"/>
    </row>
    <row r="11" spans="1:20" x14ac:dyDescent="0.2">
      <c r="A11" s="14" t="s">
        <v>0</v>
      </c>
      <c r="B11" s="15" t="s">
        <v>1</v>
      </c>
      <c r="C11" s="16" t="s">
        <v>2</v>
      </c>
      <c r="E11" s="126" t="s">
        <v>26</v>
      </c>
      <c r="F11" s="127"/>
      <c r="G11" s="115"/>
      <c r="H11" s="116"/>
      <c r="I11" s="117"/>
    </row>
    <row r="12" spans="1:20" x14ac:dyDescent="0.2">
      <c r="A12" s="36">
        <v>4</v>
      </c>
      <c r="B12" s="36">
        <v>4</v>
      </c>
      <c r="C12" s="36">
        <v>0.3125</v>
      </c>
      <c r="D12" s="37"/>
      <c r="E12" s="128">
        <v>0.125</v>
      </c>
      <c r="F12" s="129"/>
      <c r="G12" s="121">
        <f>SUM($C$3/((A12+B12+E12)*C12*E12*(144/((A12+E12)*(B12+E12)))))</f>
        <v>54.435107692307689</v>
      </c>
      <c r="H12" s="122"/>
      <c r="I12" s="123"/>
    </row>
    <row r="14" spans="1:20" s="43" customFormat="1" ht="36" customHeight="1" x14ac:dyDescent="0.2">
      <c r="A14" s="41" t="s">
        <v>28</v>
      </c>
      <c r="B14" s="42"/>
      <c r="C14" s="42"/>
      <c r="D14" s="42"/>
    </row>
    <row r="15" spans="1:20" x14ac:dyDescent="0.2">
      <c r="A15" s="108" t="s">
        <v>24</v>
      </c>
      <c r="B15" s="109"/>
      <c r="C15" s="110"/>
      <c r="D15" s="3" t="s">
        <v>3</v>
      </c>
      <c r="E15" s="118" t="s">
        <v>25</v>
      </c>
      <c r="F15" s="119"/>
      <c r="G15" s="119"/>
      <c r="H15" s="119"/>
      <c r="I15" s="119"/>
      <c r="J15" s="119"/>
      <c r="K15" s="119"/>
      <c r="L15" s="120"/>
    </row>
    <row r="16" spans="1:20" x14ac:dyDescent="0.2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2" x14ac:dyDescent="0.2">
      <c r="A17" s="14"/>
      <c r="B17" s="15"/>
      <c r="C17" s="16"/>
      <c r="D17" s="7"/>
      <c r="E17" s="20">
        <v>6.25E-2</v>
      </c>
      <c r="F17" s="21">
        <v>0.125</v>
      </c>
      <c r="G17" s="21">
        <v>0.188</v>
      </c>
      <c r="H17" s="21">
        <v>0.25</v>
      </c>
      <c r="I17" s="21">
        <v>0.313</v>
      </c>
      <c r="J17" s="21">
        <v>0.375</v>
      </c>
      <c r="K17" s="21">
        <v>0.438</v>
      </c>
      <c r="L17" s="22">
        <v>0.5</v>
      </c>
    </row>
    <row r="18" spans="1:12" x14ac:dyDescent="0.2">
      <c r="A18" s="38">
        <v>1</v>
      </c>
      <c r="B18" s="38">
        <v>1</v>
      </c>
      <c r="C18" s="38">
        <v>0.25</v>
      </c>
      <c r="D18" s="32">
        <f t="shared" ref="D18:D27" si="0">SUM(144/(A18*B18))</f>
        <v>144</v>
      </c>
      <c r="E18" s="47">
        <f t="shared" ref="E18:L27" si="1">SUM($C$3/(($A18+$B18-E$17)*$C18*$D18*E$17))</f>
        <v>33.539211469534052</v>
      </c>
      <c r="F18" s="47">
        <f t="shared" si="1"/>
        <v>17.328592592592592</v>
      </c>
      <c r="G18" s="47">
        <f t="shared" si="1"/>
        <v>11.922258492111951</v>
      </c>
      <c r="H18" s="47">
        <f t="shared" si="1"/>
        <v>9.2831746031746043</v>
      </c>
      <c r="I18" s="47">
        <f t="shared" si="1"/>
        <v>7.6915728222185615</v>
      </c>
      <c r="J18" s="47">
        <f t="shared" si="1"/>
        <v>6.6648433048433056</v>
      </c>
      <c r="K18" s="47">
        <f t="shared" si="1"/>
        <v>5.9363491497390788</v>
      </c>
      <c r="L18" s="47">
        <f t="shared" si="1"/>
        <v>5.4151851851851855</v>
      </c>
    </row>
    <row r="19" spans="1:12" x14ac:dyDescent="0.2">
      <c r="A19" s="38">
        <v>2</v>
      </c>
      <c r="B19" s="38">
        <v>2</v>
      </c>
      <c r="C19" s="38">
        <v>0.25</v>
      </c>
      <c r="D19" s="32">
        <f t="shared" si="0"/>
        <v>36</v>
      </c>
      <c r="E19" s="47">
        <f t="shared" si="1"/>
        <v>66.013686067019407</v>
      </c>
      <c r="F19" s="47">
        <f t="shared" si="1"/>
        <v>33.539211469534052</v>
      </c>
      <c r="G19" s="47">
        <f t="shared" si="1"/>
        <v>22.668554446701844</v>
      </c>
      <c r="H19" s="47">
        <f t="shared" si="1"/>
        <v>17.328592592592592</v>
      </c>
      <c r="I19" s="47">
        <f t="shared" si="1"/>
        <v>14.077226309826647</v>
      </c>
      <c r="J19" s="47">
        <f t="shared" si="1"/>
        <v>11.950753512132824</v>
      </c>
      <c r="K19" s="47">
        <f t="shared" si="1"/>
        <v>10.412776386179047</v>
      </c>
      <c r="L19" s="47">
        <f t="shared" si="1"/>
        <v>9.2831746031746043</v>
      </c>
    </row>
    <row r="20" spans="1:12" x14ac:dyDescent="0.2">
      <c r="A20" s="38">
        <v>4.25</v>
      </c>
      <c r="B20" s="38">
        <v>4.25</v>
      </c>
      <c r="C20" s="38">
        <v>0.3125</v>
      </c>
      <c r="D20" s="32">
        <f t="shared" si="0"/>
        <v>7.9723183391003456</v>
      </c>
      <c r="E20" s="47">
        <f t="shared" si="1"/>
        <v>111.28807242798356</v>
      </c>
      <c r="F20" s="47">
        <f t="shared" si="1"/>
        <v>56.059290215588732</v>
      </c>
      <c r="G20" s="47">
        <f t="shared" si="1"/>
        <v>37.55597485591484</v>
      </c>
      <c r="H20" s="47">
        <f t="shared" si="1"/>
        <v>28.454336700336704</v>
      </c>
      <c r="I20" s="47">
        <f t="shared" si="1"/>
        <v>22.901993944441827</v>
      </c>
      <c r="J20" s="47">
        <f t="shared" si="1"/>
        <v>19.261397150997151</v>
      </c>
      <c r="K20" s="47">
        <f t="shared" si="1"/>
        <v>16.619789509283773</v>
      </c>
      <c r="L20" s="47">
        <f t="shared" si="1"/>
        <v>14.671767361111112</v>
      </c>
    </row>
    <row r="21" spans="1:12" ht="14.25" customHeight="1" x14ac:dyDescent="0.2">
      <c r="A21" s="38">
        <v>6</v>
      </c>
      <c r="B21" s="38">
        <v>6</v>
      </c>
      <c r="C21" s="38">
        <v>0.5</v>
      </c>
      <c r="D21" s="32">
        <f t="shared" si="0"/>
        <v>4</v>
      </c>
      <c r="E21" s="47">
        <f t="shared" si="1"/>
        <v>97.983664921465973</v>
      </c>
      <c r="F21" s="47">
        <f t="shared" si="1"/>
        <v>49.249684210526318</v>
      </c>
      <c r="G21" s="47">
        <f t="shared" si="1"/>
        <v>32.920452334805574</v>
      </c>
      <c r="H21" s="47">
        <f t="shared" si="1"/>
        <v>24.8868085106383</v>
      </c>
      <c r="I21" s="47">
        <f t="shared" si="1"/>
        <v>19.984795098784019</v>
      </c>
      <c r="J21" s="47">
        <f t="shared" si="1"/>
        <v>16.769605734767026</v>
      </c>
      <c r="K21" s="47">
        <f t="shared" si="1"/>
        <v>14.435771725831513</v>
      </c>
      <c r="L21" s="47">
        <f t="shared" si="1"/>
        <v>12.713913043478261</v>
      </c>
    </row>
    <row r="22" spans="1:12" x14ac:dyDescent="0.2">
      <c r="A22" s="38">
        <v>8</v>
      </c>
      <c r="B22" s="38">
        <v>8</v>
      </c>
      <c r="C22" s="38">
        <v>0.375</v>
      </c>
      <c r="D22" s="32">
        <f t="shared" si="0"/>
        <v>2.25</v>
      </c>
      <c r="E22" s="47">
        <f t="shared" si="1"/>
        <v>173.96547857661585</v>
      </c>
      <c r="F22" s="47">
        <f t="shared" si="1"/>
        <v>87.32519101778945</v>
      </c>
      <c r="G22" s="47">
        <f t="shared" si="1"/>
        <v>58.293299300667798</v>
      </c>
      <c r="H22" s="47">
        <f t="shared" si="1"/>
        <v>44.009124044679602</v>
      </c>
      <c r="I22" s="47">
        <f t="shared" si="1"/>
        <v>35.292226449471698</v>
      </c>
      <c r="J22" s="47">
        <f t="shared" si="1"/>
        <v>29.574131358024694</v>
      </c>
      <c r="K22" s="47">
        <f t="shared" si="1"/>
        <v>25.422822764902381</v>
      </c>
      <c r="L22" s="47">
        <f t="shared" si="1"/>
        <v>22.359474313022702</v>
      </c>
    </row>
    <row r="23" spans="1:12" x14ac:dyDescent="0.2">
      <c r="A23" s="38">
        <v>12</v>
      </c>
      <c r="B23" s="38">
        <v>12</v>
      </c>
      <c r="C23" s="38">
        <v>0.375</v>
      </c>
      <c r="D23" s="32">
        <f t="shared" si="0"/>
        <v>1</v>
      </c>
      <c r="E23" s="47">
        <f t="shared" si="1"/>
        <v>260.60755439512621</v>
      </c>
      <c r="F23" s="47">
        <f t="shared" si="1"/>
        <v>130.64488656195462</v>
      </c>
      <c r="G23" s="47">
        <f t="shared" si="1"/>
        <v>87.094771930953229</v>
      </c>
      <c r="H23" s="47">
        <f t="shared" si="1"/>
        <v>65.666245614035091</v>
      </c>
      <c r="I23" s="47">
        <f t="shared" si="1"/>
        <v>52.588576084094242</v>
      </c>
      <c r="J23" s="47">
        <f t="shared" si="1"/>
        <v>44.009124044679602</v>
      </c>
      <c r="K23" s="47">
        <f t="shared" si="1"/>
        <v>37.779790667247021</v>
      </c>
      <c r="L23" s="47">
        <f t="shared" si="1"/>
        <v>33.182411347517736</v>
      </c>
    </row>
    <row r="24" spans="1:12" x14ac:dyDescent="0.2">
      <c r="A24" s="38">
        <v>13</v>
      </c>
      <c r="B24" s="38">
        <v>13</v>
      </c>
      <c r="C24" s="38">
        <v>0.375</v>
      </c>
      <c r="D24" s="32">
        <f t="shared" si="0"/>
        <v>0.85207100591715978</v>
      </c>
      <c r="E24" s="47">
        <f t="shared" si="1"/>
        <v>282.26815885765285</v>
      </c>
      <c r="F24" s="47">
        <f t="shared" si="1"/>
        <v>141.47498300232598</v>
      </c>
      <c r="G24" s="47">
        <f t="shared" si="1"/>
        <v>94.295401971239684</v>
      </c>
      <c r="H24" s="47">
        <f t="shared" si="1"/>
        <v>71.080877382236608</v>
      </c>
      <c r="I24" s="47">
        <f t="shared" si="1"/>
        <v>56.913107443012116</v>
      </c>
      <c r="J24" s="47">
        <f t="shared" si="1"/>
        <v>47.618408912978019</v>
      </c>
      <c r="K24" s="47">
        <f t="shared" si="1"/>
        <v>40.869665280489848</v>
      </c>
      <c r="L24" s="47">
        <f t="shared" si="1"/>
        <v>35.888874364560635</v>
      </c>
    </row>
    <row r="25" spans="1:12" x14ac:dyDescent="0.2">
      <c r="A25" s="38">
        <v>16</v>
      </c>
      <c r="B25" s="38">
        <v>16</v>
      </c>
      <c r="C25" s="38">
        <v>0.375</v>
      </c>
      <c r="D25" s="32">
        <f t="shared" si="0"/>
        <v>0.5625</v>
      </c>
      <c r="E25" s="47">
        <f t="shared" si="1"/>
        <v>347.2500746539103</v>
      </c>
      <c r="F25" s="47">
        <f t="shared" si="1"/>
        <v>173.96547857661585</v>
      </c>
      <c r="G25" s="47">
        <f t="shared" si="1"/>
        <v>115.89760449417315</v>
      </c>
      <c r="H25" s="47">
        <f t="shared" si="1"/>
        <v>87.32519101778945</v>
      </c>
      <c r="I25" s="47">
        <f t="shared" si="1"/>
        <v>69.887228997741957</v>
      </c>
      <c r="J25" s="47">
        <f t="shared" si="1"/>
        <v>58.446899917044846</v>
      </c>
      <c r="K25" s="47">
        <f t="shared" si="1"/>
        <v>50.14003775013127</v>
      </c>
      <c r="L25" s="47">
        <f t="shared" si="1"/>
        <v>44.009124044679602</v>
      </c>
    </row>
    <row r="26" spans="1:12" x14ac:dyDescent="0.2">
      <c r="A26" s="38">
        <v>18</v>
      </c>
      <c r="B26" s="38">
        <v>18</v>
      </c>
      <c r="C26" s="38">
        <v>0.375</v>
      </c>
      <c r="D26" s="32">
        <f t="shared" si="0"/>
        <v>0.44444444444444442</v>
      </c>
      <c r="E26" s="47">
        <f t="shared" si="1"/>
        <v>390.57140869565222</v>
      </c>
      <c r="F26" s="47">
        <f t="shared" si="1"/>
        <v>195.62592334494778</v>
      </c>
      <c r="G26" s="47">
        <f t="shared" si="1"/>
        <v>130.29924594394845</v>
      </c>
      <c r="H26" s="47">
        <f t="shared" si="1"/>
        <v>98.154965034965045</v>
      </c>
      <c r="I26" s="47">
        <f t="shared" si="1"/>
        <v>78.536935125784353</v>
      </c>
      <c r="J26" s="47">
        <f t="shared" si="1"/>
        <v>65.666245614035091</v>
      </c>
      <c r="K26" s="47">
        <f t="shared" si="1"/>
        <v>56.320699407478976</v>
      </c>
      <c r="L26" s="47">
        <f t="shared" si="1"/>
        <v>49.423098591549305</v>
      </c>
    </row>
    <row r="27" spans="1:12" ht="12" customHeight="1" x14ac:dyDescent="0.2">
      <c r="A27" s="38">
        <v>24</v>
      </c>
      <c r="B27" s="38">
        <v>24</v>
      </c>
      <c r="C27" s="38">
        <v>0.375</v>
      </c>
      <c r="D27" s="32">
        <f t="shared" si="0"/>
        <v>0.25</v>
      </c>
      <c r="E27" s="47">
        <f t="shared" si="1"/>
        <v>520.53555845284666</v>
      </c>
      <c r="F27" s="47">
        <f t="shared" si="1"/>
        <v>260.60755439512621</v>
      </c>
      <c r="G27" s="47">
        <f t="shared" si="1"/>
        <v>173.50461885885204</v>
      </c>
      <c r="H27" s="47">
        <f t="shared" si="1"/>
        <v>130.64488656195462</v>
      </c>
      <c r="I27" s="47">
        <f t="shared" si="1"/>
        <v>104.48680786830295</v>
      </c>
      <c r="J27" s="47">
        <f t="shared" si="1"/>
        <v>87.32519101778945</v>
      </c>
      <c r="K27" s="47">
        <f t="shared" si="1"/>
        <v>74.863750700279581</v>
      </c>
      <c r="L27" s="47">
        <f t="shared" si="1"/>
        <v>65.666245614035091</v>
      </c>
    </row>
    <row r="28" spans="1:12" x14ac:dyDescent="0.2">
      <c r="A28" s="1"/>
      <c r="B28" s="1"/>
      <c r="C28" s="1"/>
      <c r="E28" s="23" t="s">
        <v>14</v>
      </c>
      <c r="F28" s="18" t="s">
        <v>16</v>
      </c>
    </row>
    <row r="29" spans="1:12" x14ac:dyDescent="0.2">
      <c r="A29" s="1"/>
      <c r="B29" s="1"/>
      <c r="C29" s="1"/>
      <c r="E29" s="23"/>
      <c r="F29" s="18"/>
    </row>
    <row r="30" spans="1:12" x14ac:dyDescent="0.2">
      <c r="A30" s="28" t="s">
        <v>17</v>
      </c>
      <c r="B30" s="26" t="s">
        <v>35</v>
      </c>
      <c r="C30" s="1"/>
    </row>
    <row r="31" spans="1:12" x14ac:dyDescent="0.2">
      <c r="A31" s="1"/>
      <c r="B31" s="26" t="s">
        <v>18</v>
      </c>
      <c r="C31" s="1"/>
      <c r="E31" s="24"/>
      <c r="F31" s="24"/>
      <c r="G31" s="24"/>
      <c r="H31" s="24"/>
      <c r="I31" s="24"/>
      <c r="J31" s="24"/>
      <c r="K31" s="24"/>
      <c r="L31" s="24"/>
    </row>
    <row r="32" spans="1:12" x14ac:dyDescent="0.2">
      <c r="B32" s="26" t="s">
        <v>36</v>
      </c>
      <c r="E32" s="24"/>
      <c r="F32" s="24"/>
      <c r="G32" s="24"/>
      <c r="H32" s="24"/>
      <c r="I32" s="24"/>
      <c r="J32" s="24"/>
      <c r="K32" s="24"/>
      <c r="L32" s="24"/>
    </row>
    <row r="33" spans="2:12" x14ac:dyDescent="0.2">
      <c r="B33" s="26"/>
      <c r="E33" s="24"/>
      <c r="F33" s="24"/>
      <c r="G33" s="24"/>
      <c r="H33" s="24"/>
      <c r="I33" s="24"/>
      <c r="J33" s="24"/>
      <c r="K33" s="24"/>
      <c r="L33" s="24"/>
    </row>
  </sheetData>
  <mergeCells count="9">
    <mergeCell ref="A15:C15"/>
    <mergeCell ref="E15:L15"/>
    <mergeCell ref="A1:N1"/>
    <mergeCell ref="A10:C10"/>
    <mergeCell ref="E10:F10"/>
    <mergeCell ref="G10:I11"/>
    <mergeCell ref="E11:F11"/>
    <mergeCell ref="E12:F12"/>
    <mergeCell ref="G12:I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workbookViewId="0">
      <selection activeCell="R21" sqref="R21"/>
    </sheetView>
  </sheetViews>
  <sheetFormatPr defaultRowHeight="12.75" x14ac:dyDescent="0.2"/>
  <cols>
    <col min="1" max="3" width="10.5703125" customWidth="1"/>
    <col min="4" max="4" width="12.42578125" style="1" customWidth="1"/>
  </cols>
  <sheetData>
    <row r="1" spans="1:20" ht="15.75" x14ac:dyDescent="0.25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20" s="30" customFormat="1" ht="33" customHeight="1" x14ac:dyDescent="0.2">
      <c r="A2" s="29" t="s">
        <v>54</v>
      </c>
      <c r="D2" s="31"/>
    </row>
    <row r="3" spans="1:20" ht="18.75" hidden="1" customHeight="1" x14ac:dyDescent="0.2">
      <c r="A3" s="4" t="s">
        <v>13</v>
      </c>
      <c r="B3" s="2"/>
      <c r="C3" s="19">
        <v>456.9</v>
      </c>
      <c r="M3" t="s">
        <v>51</v>
      </c>
      <c r="N3">
        <v>1.8</v>
      </c>
      <c r="O3" t="s">
        <v>52</v>
      </c>
      <c r="P3">
        <f>2.25/4*8.33+25</f>
        <v>29.685625000000002</v>
      </c>
      <c r="Q3" t="s">
        <v>53</v>
      </c>
      <c r="S3">
        <f>P3*454/N3</f>
        <v>7487.3743055555551</v>
      </c>
      <c r="T3" t="s">
        <v>53</v>
      </c>
    </row>
    <row r="4" spans="1:20" x14ac:dyDescent="0.2">
      <c r="A4" s="5"/>
      <c r="B4" s="5"/>
      <c r="C4" s="5"/>
      <c r="D4" s="6"/>
    </row>
    <row r="5" spans="1:20" s="30" customFormat="1" ht="36" customHeight="1" x14ac:dyDescent="0.2">
      <c r="A5" s="40" t="s">
        <v>27</v>
      </c>
      <c r="D5" s="31"/>
    </row>
    <row r="6" spans="1:20" x14ac:dyDescent="0.2">
      <c r="B6" s="45" t="s">
        <v>20</v>
      </c>
    </row>
    <row r="7" spans="1:20" x14ac:dyDescent="0.2">
      <c r="B7" s="45" t="s">
        <v>22</v>
      </c>
    </row>
    <row r="8" spans="1:20" x14ac:dyDescent="0.2">
      <c r="B8" s="45" t="s">
        <v>21</v>
      </c>
      <c r="F8" s="35"/>
    </row>
    <row r="9" spans="1:20" x14ac:dyDescent="0.2">
      <c r="B9" s="45"/>
      <c r="F9" s="35"/>
    </row>
    <row r="10" spans="1:20" x14ac:dyDescent="0.2">
      <c r="A10" s="108" t="s">
        <v>24</v>
      </c>
      <c r="B10" s="109"/>
      <c r="C10" s="110"/>
      <c r="D10" s="39"/>
      <c r="E10" s="124" t="s">
        <v>12</v>
      </c>
      <c r="F10" s="125"/>
      <c r="G10" s="112" t="s">
        <v>19</v>
      </c>
      <c r="H10" s="113"/>
      <c r="I10" s="114"/>
    </row>
    <row r="11" spans="1:20" x14ac:dyDescent="0.2">
      <c r="A11" s="14" t="s">
        <v>0</v>
      </c>
      <c r="B11" s="15" t="s">
        <v>1</v>
      </c>
      <c r="C11" s="16" t="s">
        <v>2</v>
      </c>
      <c r="E11" s="126" t="s">
        <v>26</v>
      </c>
      <c r="F11" s="127"/>
      <c r="G11" s="115"/>
      <c r="H11" s="116"/>
      <c r="I11" s="117"/>
    </row>
    <row r="12" spans="1:20" x14ac:dyDescent="0.2">
      <c r="A12" s="36">
        <v>4</v>
      </c>
      <c r="B12" s="36">
        <v>4</v>
      </c>
      <c r="C12" s="36">
        <v>0.3125</v>
      </c>
      <c r="D12" s="37"/>
      <c r="E12" s="128">
        <v>0.125</v>
      </c>
      <c r="F12" s="129"/>
      <c r="G12" s="121">
        <f>SUM($C$3/((A12+B12+E12)*C12*E12*(144/((A12+E12)*(B12+E12)))))</f>
        <v>170.1073846153846</v>
      </c>
      <c r="H12" s="122"/>
      <c r="I12" s="123"/>
    </row>
    <row r="14" spans="1:20" s="43" customFormat="1" ht="36" customHeight="1" x14ac:dyDescent="0.2">
      <c r="A14" s="41" t="s">
        <v>28</v>
      </c>
      <c r="B14" s="42"/>
      <c r="C14" s="42"/>
      <c r="D14" s="42"/>
    </row>
    <row r="15" spans="1:20" x14ac:dyDescent="0.2">
      <c r="A15" s="108" t="s">
        <v>24</v>
      </c>
      <c r="B15" s="109"/>
      <c r="C15" s="110"/>
      <c r="D15" s="3" t="s">
        <v>3</v>
      </c>
      <c r="E15" s="118" t="s">
        <v>25</v>
      </c>
      <c r="F15" s="119"/>
      <c r="G15" s="119"/>
      <c r="H15" s="119"/>
      <c r="I15" s="119"/>
      <c r="J15" s="119"/>
      <c r="K15" s="119"/>
      <c r="L15" s="120"/>
    </row>
    <row r="16" spans="1:20" x14ac:dyDescent="0.2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2" x14ac:dyDescent="0.2">
      <c r="A17" s="14"/>
      <c r="B17" s="15"/>
      <c r="C17" s="16"/>
      <c r="D17" s="7"/>
      <c r="E17" s="20">
        <v>6.25E-2</v>
      </c>
      <c r="F17" s="21">
        <v>0.125</v>
      </c>
      <c r="G17" s="21">
        <v>0.188</v>
      </c>
      <c r="H17" s="21">
        <v>0.25</v>
      </c>
      <c r="I17" s="21">
        <v>0.313</v>
      </c>
      <c r="J17" s="21">
        <v>0.375</v>
      </c>
      <c r="K17" s="21">
        <v>0.438</v>
      </c>
      <c r="L17" s="22">
        <v>0.5</v>
      </c>
    </row>
    <row r="18" spans="1:12" x14ac:dyDescent="0.2">
      <c r="A18" s="38">
        <v>1</v>
      </c>
      <c r="B18" s="38">
        <v>1</v>
      </c>
      <c r="C18" s="38">
        <v>0.25</v>
      </c>
      <c r="D18" s="32">
        <f t="shared" ref="D18:D27" si="0">SUM(144/(A18*B18))</f>
        <v>144</v>
      </c>
      <c r="E18" s="47">
        <f t="shared" ref="E18:L27" si="1">SUM($C$3/(($A18+$B18-E$17)*$C18*$D18*E$17))</f>
        <v>104.80860215053762</v>
      </c>
      <c r="F18" s="47">
        <f t="shared" si="1"/>
        <v>54.151111111111106</v>
      </c>
      <c r="G18" s="47">
        <f t="shared" si="1"/>
        <v>37.256548150235616</v>
      </c>
      <c r="H18" s="47">
        <f t="shared" si="1"/>
        <v>29.009523809523809</v>
      </c>
      <c r="I18" s="47">
        <f t="shared" si="1"/>
        <v>24.035836279814379</v>
      </c>
      <c r="J18" s="47">
        <f t="shared" si="1"/>
        <v>20.827350427350428</v>
      </c>
      <c r="K18" s="47">
        <f t="shared" si="1"/>
        <v>18.550837333395698</v>
      </c>
      <c r="L18" s="47">
        <f t="shared" si="1"/>
        <v>16.922222222222221</v>
      </c>
    </row>
    <row r="19" spans="1:12" x14ac:dyDescent="0.2">
      <c r="A19" s="38">
        <v>2</v>
      </c>
      <c r="B19" s="38">
        <v>2</v>
      </c>
      <c r="C19" s="38">
        <v>0.25</v>
      </c>
      <c r="D19" s="32">
        <f t="shared" si="0"/>
        <v>36</v>
      </c>
      <c r="E19" s="47">
        <f t="shared" si="1"/>
        <v>206.28994708994708</v>
      </c>
      <c r="F19" s="47">
        <f t="shared" si="1"/>
        <v>104.80860215053762</v>
      </c>
      <c r="G19" s="47">
        <f t="shared" si="1"/>
        <v>70.838263639272768</v>
      </c>
      <c r="H19" s="47">
        <f t="shared" si="1"/>
        <v>54.151111111111106</v>
      </c>
      <c r="I19" s="47">
        <f t="shared" si="1"/>
        <v>43.990730462757639</v>
      </c>
      <c r="J19" s="47">
        <f t="shared" si="1"/>
        <v>37.3455938697318</v>
      </c>
      <c r="K19" s="47">
        <f t="shared" si="1"/>
        <v>32.539481094625579</v>
      </c>
      <c r="L19" s="47">
        <f t="shared" si="1"/>
        <v>29.009523809523809</v>
      </c>
    </row>
    <row r="20" spans="1:12" x14ac:dyDescent="0.2">
      <c r="A20" s="38">
        <v>4.25</v>
      </c>
      <c r="B20" s="38">
        <v>4.25</v>
      </c>
      <c r="C20" s="38">
        <v>0.3125</v>
      </c>
      <c r="D20" s="32">
        <f t="shared" si="0"/>
        <v>7.9723183391003456</v>
      </c>
      <c r="E20" s="47">
        <f t="shared" si="1"/>
        <v>347.7704691358025</v>
      </c>
      <c r="F20" s="47">
        <f t="shared" si="1"/>
        <v>175.1828855721393</v>
      </c>
      <c r="G20" s="47">
        <f t="shared" si="1"/>
        <v>117.36081602946096</v>
      </c>
      <c r="H20" s="47">
        <f t="shared" si="1"/>
        <v>88.918585858585857</v>
      </c>
      <c r="I20" s="47">
        <f t="shared" si="1"/>
        <v>71.567752090934064</v>
      </c>
      <c r="J20" s="47">
        <f t="shared" si="1"/>
        <v>60.191042735042728</v>
      </c>
      <c r="K20" s="47">
        <f t="shared" si="1"/>
        <v>51.936131774788009</v>
      </c>
      <c r="L20" s="47">
        <f t="shared" si="1"/>
        <v>45.848645833333329</v>
      </c>
    </row>
    <row r="21" spans="1:12" ht="14.25" customHeight="1" x14ac:dyDescent="0.2">
      <c r="A21" s="38">
        <v>6</v>
      </c>
      <c r="B21" s="38">
        <v>6</v>
      </c>
      <c r="C21" s="38">
        <v>0.5</v>
      </c>
      <c r="D21" s="32">
        <f t="shared" si="0"/>
        <v>4</v>
      </c>
      <c r="E21" s="47">
        <f t="shared" si="1"/>
        <v>306.19476439790577</v>
      </c>
      <c r="F21" s="47">
        <f t="shared" si="1"/>
        <v>153.90315789473684</v>
      </c>
      <c r="G21" s="47">
        <f t="shared" si="1"/>
        <v>102.87500630444337</v>
      </c>
      <c r="H21" s="47">
        <f t="shared" si="1"/>
        <v>77.770212765957439</v>
      </c>
      <c r="I21" s="47">
        <f t="shared" si="1"/>
        <v>62.451630398976938</v>
      </c>
      <c r="J21" s="47">
        <f t="shared" si="1"/>
        <v>52.404301075268812</v>
      </c>
      <c r="K21" s="47">
        <f t="shared" si="1"/>
        <v>45.111169561127262</v>
      </c>
      <c r="L21" s="47">
        <f t="shared" si="1"/>
        <v>39.730434782608697</v>
      </c>
    </row>
    <row r="22" spans="1:12" x14ac:dyDescent="0.2">
      <c r="A22" s="38">
        <v>8</v>
      </c>
      <c r="B22" s="38">
        <v>8</v>
      </c>
      <c r="C22" s="38">
        <v>0.375</v>
      </c>
      <c r="D22" s="32">
        <f t="shared" si="0"/>
        <v>2.25</v>
      </c>
      <c r="E22" s="47">
        <f t="shared" si="1"/>
        <v>543.63468409586051</v>
      </c>
      <c r="F22" s="47">
        <f t="shared" si="1"/>
        <v>272.88748906386701</v>
      </c>
      <c r="G22" s="47">
        <f t="shared" si="1"/>
        <v>182.16406846641894</v>
      </c>
      <c r="H22" s="47">
        <f t="shared" si="1"/>
        <v>137.52663139329806</v>
      </c>
      <c r="I22" s="47">
        <f t="shared" si="1"/>
        <v>110.28669902717746</v>
      </c>
      <c r="J22" s="47">
        <f t="shared" si="1"/>
        <v>92.417896296296291</v>
      </c>
      <c r="K22" s="47">
        <f t="shared" si="1"/>
        <v>79.445234397673872</v>
      </c>
      <c r="L22" s="47">
        <f t="shared" si="1"/>
        <v>69.872401433691749</v>
      </c>
    </row>
    <row r="23" spans="1:12" x14ac:dyDescent="0.2">
      <c r="A23" s="38">
        <v>12</v>
      </c>
      <c r="B23" s="38">
        <v>12</v>
      </c>
      <c r="C23" s="38">
        <v>0.375</v>
      </c>
      <c r="D23" s="32">
        <f t="shared" si="0"/>
        <v>1</v>
      </c>
      <c r="E23" s="47">
        <f t="shared" si="1"/>
        <v>814.38746736292421</v>
      </c>
      <c r="F23" s="47">
        <f t="shared" si="1"/>
        <v>408.25968586387432</v>
      </c>
      <c r="G23" s="47">
        <f t="shared" si="1"/>
        <v>272.16743926716725</v>
      </c>
      <c r="H23" s="47">
        <f t="shared" si="1"/>
        <v>205.20421052631579</v>
      </c>
      <c r="I23" s="47">
        <f t="shared" si="1"/>
        <v>164.33705227291333</v>
      </c>
      <c r="J23" s="47">
        <f t="shared" si="1"/>
        <v>137.52663139329806</v>
      </c>
      <c r="K23" s="47">
        <f t="shared" si="1"/>
        <v>118.06023087247904</v>
      </c>
      <c r="L23" s="47">
        <f t="shared" si="1"/>
        <v>103.69361702127659</v>
      </c>
    </row>
    <row r="24" spans="1:12" x14ac:dyDescent="0.2">
      <c r="A24" s="38">
        <v>13</v>
      </c>
      <c r="B24" s="38">
        <v>13</v>
      </c>
      <c r="C24" s="38">
        <v>0.375</v>
      </c>
      <c r="D24" s="32">
        <f t="shared" si="0"/>
        <v>0.85207100591715978</v>
      </c>
      <c r="E24" s="47">
        <f t="shared" si="1"/>
        <v>882.07593038821949</v>
      </c>
      <c r="F24" s="47">
        <f t="shared" si="1"/>
        <v>442.10327428878145</v>
      </c>
      <c r="G24" s="47">
        <f t="shared" si="1"/>
        <v>294.66910033964439</v>
      </c>
      <c r="H24" s="47">
        <f t="shared" si="1"/>
        <v>222.12470334412077</v>
      </c>
      <c r="I24" s="47">
        <f t="shared" si="1"/>
        <v>177.85102790993935</v>
      </c>
      <c r="J24" s="47">
        <f t="shared" si="1"/>
        <v>148.80549232158987</v>
      </c>
      <c r="K24" s="47">
        <f t="shared" si="1"/>
        <v>127.71595695681424</v>
      </c>
      <c r="L24" s="47">
        <f t="shared" si="1"/>
        <v>112.15119825708059</v>
      </c>
    </row>
    <row r="25" spans="1:12" x14ac:dyDescent="0.2">
      <c r="A25" s="38">
        <v>16</v>
      </c>
      <c r="B25" s="38">
        <v>16</v>
      </c>
      <c r="C25" s="38">
        <v>0.375</v>
      </c>
      <c r="D25" s="32">
        <f t="shared" si="0"/>
        <v>0.5625</v>
      </c>
      <c r="E25" s="47">
        <f t="shared" si="1"/>
        <v>1085.141639486845</v>
      </c>
      <c r="F25" s="47">
        <f t="shared" si="1"/>
        <v>543.63468409586051</v>
      </c>
      <c r="G25" s="47">
        <f t="shared" si="1"/>
        <v>362.1750598002032</v>
      </c>
      <c r="H25" s="47">
        <f t="shared" si="1"/>
        <v>272.88748906386701</v>
      </c>
      <c r="I25" s="47">
        <f t="shared" si="1"/>
        <v>218.39460316714516</v>
      </c>
      <c r="J25" s="47">
        <f t="shared" si="1"/>
        <v>182.64406382667252</v>
      </c>
      <c r="K25" s="47">
        <f t="shared" si="1"/>
        <v>156.68547464629626</v>
      </c>
      <c r="L25" s="47">
        <f t="shared" si="1"/>
        <v>137.52663139329806</v>
      </c>
    </row>
    <row r="26" spans="1:12" x14ac:dyDescent="0.2">
      <c r="A26" s="38">
        <v>18</v>
      </c>
      <c r="B26" s="38">
        <v>18</v>
      </c>
      <c r="C26" s="38">
        <v>0.375</v>
      </c>
      <c r="D26" s="32">
        <f t="shared" si="0"/>
        <v>0.44444444444444442</v>
      </c>
      <c r="E26" s="47">
        <f t="shared" si="1"/>
        <v>1220.518956521739</v>
      </c>
      <c r="F26" s="47">
        <f t="shared" si="1"/>
        <v>611.32264808362368</v>
      </c>
      <c r="G26" s="47">
        <f t="shared" si="1"/>
        <v>407.17957370761258</v>
      </c>
      <c r="H26" s="47">
        <f t="shared" si="1"/>
        <v>306.73006993006993</v>
      </c>
      <c r="I26" s="47">
        <f t="shared" si="1"/>
        <v>245.42456507058935</v>
      </c>
      <c r="J26" s="47">
        <f t="shared" si="1"/>
        <v>205.20421052631579</v>
      </c>
      <c r="K26" s="47">
        <f t="shared" si="1"/>
        <v>175.99977812240709</v>
      </c>
      <c r="L26" s="47">
        <f t="shared" si="1"/>
        <v>154.44507042253522</v>
      </c>
    </row>
    <row r="27" spans="1:12" ht="12" customHeight="1" x14ac:dyDescent="0.2">
      <c r="A27" s="38">
        <v>24</v>
      </c>
      <c r="B27" s="38">
        <v>24</v>
      </c>
      <c r="C27" s="38">
        <v>0.375</v>
      </c>
      <c r="D27" s="32">
        <f t="shared" si="0"/>
        <v>0.25</v>
      </c>
      <c r="E27" s="47">
        <f t="shared" si="1"/>
        <v>1626.651368970013</v>
      </c>
      <c r="F27" s="47">
        <f t="shared" si="1"/>
        <v>814.38746736292421</v>
      </c>
      <c r="G27" s="47">
        <f t="shared" si="1"/>
        <v>542.19451717809648</v>
      </c>
      <c r="H27" s="47">
        <f t="shared" si="1"/>
        <v>408.25968586387432</v>
      </c>
      <c r="I27" s="47">
        <f t="shared" si="1"/>
        <v>326.51680811864861</v>
      </c>
      <c r="J27" s="47">
        <f t="shared" si="1"/>
        <v>272.88748906386701</v>
      </c>
      <c r="K27" s="47">
        <f t="shared" si="1"/>
        <v>233.94602075752508</v>
      </c>
      <c r="L27" s="47">
        <f t="shared" si="1"/>
        <v>205.20421052631579</v>
      </c>
    </row>
    <row r="28" spans="1:12" x14ac:dyDescent="0.2">
      <c r="A28" s="1"/>
      <c r="B28" s="1"/>
      <c r="C28" s="1"/>
      <c r="E28" s="23" t="s">
        <v>14</v>
      </c>
      <c r="F28" s="18" t="s">
        <v>16</v>
      </c>
    </row>
    <row r="29" spans="1:12" x14ac:dyDescent="0.2">
      <c r="A29" s="1"/>
      <c r="B29" s="1"/>
      <c r="C29" s="1"/>
      <c r="E29" s="23"/>
      <c r="F29" s="18"/>
    </row>
    <row r="30" spans="1:12" x14ac:dyDescent="0.2">
      <c r="A30" s="28" t="s">
        <v>17</v>
      </c>
      <c r="B30" s="26" t="s">
        <v>35</v>
      </c>
      <c r="C30" s="1"/>
    </row>
    <row r="31" spans="1:12" x14ac:dyDescent="0.2">
      <c r="A31" s="1"/>
      <c r="B31" s="26" t="s">
        <v>18</v>
      </c>
      <c r="C31" s="1"/>
      <c r="E31" s="24"/>
      <c r="F31" s="24"/>
      <c r="G31" s="24"/>
      <c r="H31" s="24"/>
      <c r="I31" s="24"/>
      <c r="J31" s="24"/>
      <c r="K31" s="24"/>
      <c r="L31" s="24"/>
    </row>
    <row r="32" spans="1:12" x14ac:dyDescent="0.2">
      <c r="B32" s="26" t="s">
        <v>36</v>
      </c>
      <c r="E32" s="24"/>
      <c r="F32" s="24"/>
      <c r="G32" s="24"/>
      <c r="H32" s="24"/>
      <c r="I32" s="24"/>
      <c r="J32" s="24"/>
      <c r="K32" s="24"/>
      <c r="L32" s="24"/>
    </row>
    <row r="33" spans="2:12" x14ac:dyDescent="0.2">
      <c r="B33" s="26"/>
      <c r="E33" s="24"/>
      <c r="F33" s="24"/>
      <c r="G33" s="24"/>
      <c r="H33" s="24"/>
      <c r="I33" s="24"/>
      <c r="J33" s="24"/>
      <c r="K33" s="24"/>
      <c r="L33" s="24"/>
    </row>
  </sheetData>
  <mergeCells count="9">
    <mergeCell ref="A15:C15"/>
    <mergeCell ref="E15:L15"/>
    <mergeCell ref="A1:N1"/>
    <mergeCell ref="A10:C10"/>
    <mergeCell ref="E10:F10"/>
    <mergeCell ref="G10:I11"/>
    <mergeCell ref="E11:F11"/>
    <mergeCell ref="E12:F12"/>
    <mergeCell ref="G12:I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13" sqref="A13:F13"/>
    </sheetView>
  </sheetViews>
  <sheetFormatPr defaultRowHeight="12.75" x14ac:dyDescent="0.2"/>
  <cols>
    <col min="1" max="3" width="10.5703125" customWidth="1"/>
    <col min="4" max="4" width="12.42578125" style="1" hidden="1" customWidth="1"/>
  </cols>
  <sheetData>
    <row r="1" spans="1:14" ht="15.75" x14ac:dyDescent="0.25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0" customFormat="1" ht="33" customHeight="1" x14ac:dyDescent="0.2">
      <c r="A2" s="29" t="s">
        <v>32</v>
      </c>
      <c r="D2" s="31"/>
    </row>
    <row r="3" spans="1:14" ht="18.75" hidden="1" customHeight="1" x14ac:dyDescent="0.2">
      <c r="A3" s="4" t="s">
        <v>13</v>
      </c>
      <c r="B3" s="2"/>
      <c r="C3" s="19">
        <v>173.7</v>
      </c>
    </row>
    <row r="4" spans="1:14" hidden="1" x14ac:dyDescent="0.2">
      <c r="A4" s="5"/>
      <c r="B4" s="5"/>
      <c r="C4" s="5"/>
      <c r="D4" s="6"/>
    </row>
    <row r="5" spans="1:14" s="30" customFormat="1" ht="36" customHeight="1" x14ac:dyDescent="0.2">
      <c r="A5" s="40" t="s">
        <v>27</v>
      </c>
      <c r="D5" s="31"/>
    </row>
    <row r="6" spans="1:14" x14ac:dyDescent="0.2">
      <c r="B6" s="45" t="s">
        <v>20</v>
      </c>
    </row>
    <row r="7" spans="1:14" x14ac:dyDescent="0.2">
      <c r="B7" s="45" t="s">
        <v>22</v>
      </c>
    </row>
    <row r="8" spans="1:14" x14ac:dyDescent="0.2">
      <c r="B8" s="45" t="s">
        <v>21</v>
      </c>
      <c r="F8" s="35"/>
    </row>
    <row r="9" spans="1:14" x14ac:dyDescent="0.2">
      <c r="B9" s="45"/>
      <c r="F9" s="35"/>
    </row>
    <row r="10" spans="1:14" x14ac:dyDescent="0.2">
      <c r="A10" s="108" t="s">
        <v>24</v>
      </c>
      <c r="B10" s="109"/>
      <c r="C10" s="110"/>
      <c r="D10" s="39"/>
      <c r="E10" s="124" t="s">
        <v>12</v>
      </c>
      <c r="F10" s="125"/>
      <c r="G10" s="112" t="s">
        <v>19</v>
      </c>
      <c r="H10" s="113"/>
      <c r="I10" s="114"/>
    </row>
    <row r="11" spans="1:14" x14ac:dyDescent="0.2">
      <c r="A11" s="14" t="s">
        <v>0</v>
      </c>
      <c r="B11" s="15" t="s">
        <v>1</v>
      </c>
      <c r="C11" s="16" t="s">
        <v>2</v>
      </c>
      <c r="E11" s="126" t="s">
        <v>26</v>
      </c>
      <c r="F11" s="127"/>
      <c r="G11" s="115"/>
      <c r="H11" s="116"/>
      <c r="I11" s="117"/>
    </row>
    <row r="12" spans="1:14" x14ac:dyDescent="0.2">
      <c r="A12" s="36">
        <v>4.25</v>
      </c>
      <c r="B12" s="36">
        <v>4.25</v>
      </c>
      <c r="C12" s="36">
        <v>0.3125</v>
      </c>
      <c r="D12" s="37"/>
      <c r="E12" s="128">
        <v>0.125</v>
      </c>
      <c r="F12" s="129"/>
      <c r="G12" s="121">
        <f>SUM($C$3/((A12+B12+E12)*C12*E12*(144/((A12+E12)*(B12+E12)))))</f>
        <v>68.528985507246375</v>
      </c>
      <c r="H12" s="122"/>
      <c r="I12" s="123"/>
    </row>
    <row r="13" spans="1:14" x14ac:dyDescent="0.2">
      <c r="A13" s="46"/>
      <c r="B13" s="46"/>
      <c r="C13" s="46"/>
      <c r="D13" s="37"/>
      <c r="E13" s="46"/>
      <c r="F13" s="46"/>
    </row>
    <row r="14" spans="1:14" s="43" customFormat="1" ht="36" customHeight="1" x14ac:dyDescent="0.2">
      <c r="A14" s="41" t="s">
        <v>28</v>
      </c>
      <c r="B14" s="42"/>
      <c r="C14" s="42"/>
      <c r="D14" s="42"/>
    </row>
    <row r="15" spans="1:14" x14ac:dyDescent="0.2">
      <c r="A15" s="108" t="s">
        <v>24</v>
      </c>
      <c r="B15" s="109"/>
      <c r="C15" s="110"/>
      <c r="D15" s="3" t="s">
        <v>3</v>
      </c>
      <c r="E15" s="118" t="s">
        <v>25</v>
      </c>
      <c r="F15" s="119"/>
      <c r="G15" s="119"/>
      <c r="H15" s="119"/>
      <c r="I15" s="119"/>
      <c r="J15" s="119"/>
      <c r="K15" s="119"/>
      <c r="L15" s="120"/>
    </row>
    <row r="16" spans="1:14" x14ac:dyDescent="0.2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2" hidden="1" x14ac:dyDescent="0.2">
      <c r="A17" s="14"/>
      <c r="B17" s="15"/>
      <c r="C17" s="16"/>
      <c r="D17" s="7"/>
      <c r="E17" s="20">
        <v>6.25E-2</v>
      </c>
      <c r="F17" s="21">
        <v>0.125</v>
      </c>
      <c r="G17" s="21">
        <v>0.188</v>
      </c>
      <c r="H17" s="21">
        <v>0.25</v>
      </c>
      <c r="I17" s="21">
        <v>0.313</v>
      </c>
      <c r="J17" s="21">
        <v>0.375</v>
      </c>
      <c r="K17" s="21">
        <v>0.438</v>
      </c>
      <c r="L17" s="22">
        <v>0.5</v>
      </c>
    </row>
    <row r="18" spans="1:12" x14ac:dyDescent="0.2">
      <c r="A18" s="38">
        <v>1</v>
      </c>
      <c r="B18" s="38">
        <v>1</v>
      </c>
      <c r="C18" s="38">
        <v>0.25</v>
      </c>
      <c r="D18" s="32">
        <f t="shared" ref="D18:D27" si="0">SUM(144/(A18*B18))</f>
        <v>144</v>
      </c>
      <c r="E18" s="34" t="s">
        <v>14</v>
      </c>
      <c r="F18" s="33">
        <f t="shared" ref="F18:L27" si="1">SUM($C$3/(($A18+$B18-F$17)*$C18*$D18*F$17))</f>
        <v>20.586666666666666</v>
      </c>
      <c r="G18" s="33">
        <f t="shared" si="1"/>
        <v>14.163848574515052</v>
      </c>
      <c r="H18" s="33">
        <f t="shared" si="1"/>
        <v>11.028571428571428</v>
      </c>
      <c r="I18" s="33">
        <f t="shared" si="1"/>
        <v>9.1377210807698788</v>
      </c>
      <c r="J18" s="33">
        <f t="shared" si="1"/>
        <v>7.9179487179487174</v>
      </c>
      <c r="K18" s="33">
        <f t="shared" si="1"/>
        <v>7.0524851057361184</v>
      </c>
      <c r="L18" s="33">
        <f t="shared" si="1"/>
        <v>6.4333333333333327</v>
      </c>
    </row>
    <row r="19" spans="1:12" x14ac:dyDescent="0.2">
      <c r="A19" s="38">
        <v>2</v>
      </c>
      <c r="B19" s="38">
        <v>2</v>
      </c>
      <c r="C19" s="38">
        <v>0.25</v>
      </c>
      <c r="D19" s="32">
        <f t="shared" si="0"/>
        <v>36</v>
      </c>
      <c r="E19" s="34" t="s">
        <v>14</v>
      </c>
      <c r="F19" s="33">
        <f t="shared" si="1"/>
        <v>39.845161290322579</v>
      </c>
      <c r="G19" s="33">
        <f t="shared" si="1"/>
        <v>26.930633386171326</v>
      </c>
      <c r="H19" s="33">
        <f t="shared" si="1"/>
        <v>20.586666666666666</v>
      </c>
      <c r="I19" s="33">
        <f t="shared" si="1"/>
        <v>16.723987483871749</v>
      </c>
      <c r="J19" s="33">
        <f t="shared" si="1"/>
        <v>14.197701149425287</v>
      </c>
      <c r="K19" s="33">
        <f t="shared" si="1"/>
        <v>12.370557816013269</v>
      </c>
      <c r="L19" s="33">
        <f t="shared" si="1"/>
        <v>11.028571428571428</v>
      </c>
    </row>
    <row r="20" spans="1:12" x14ac:dyDescent="0.2">
      <c r="A20" s="38">
        <v>4</v>
      </c>
      <c r="B20" s="38">
        <v>4</v>
      </c>
      <c r="C20" s="38">
        <v>0.5</v>
      </c>
      <c r="D20" s="32">
        <f t="shared" si="0"/>
        <v>9</v>
      </c>
      <c r="E20" s="34" t="s">
        <v>14</v>
      </c>
      <c r="F20" s="33">
        <f t="shared" si="1"/>
        <v>39.212698412698408</v>
      </c>
      <c r="G20" s="33">
        <f t="shared" si="1"/>
        <v>26.282533145951124</v>
      </c>
      <c r="H20" s="33">
        <f t="shared" si="1"/>
        <v>19.92258064516129</v>
      </c>
      <c r="I20" s="33">
        <f t="shared" si="1"/>
        <v>16.043018564598707</v>
      </c>
      <c r="J20" s="33">
        <f t="shared" si="1"/>
        <v>13.499453551912568</v>
      </c>
      <c r="K20" s="33">
        <f t="shared" si="1"/>
        <v>11.654040449785576</v>
      </c>
      <c r="L20" s="33">
        <f t="shared" si="1"/>
        <v>10.293333333333333</v>
      </c>
    </row>
    <row r="21" spans="1:12" x14ac:dyDescent="0.2">
      <c r="A21" s="38">
        <v>6</v>
      </c>
      <c r="B21" s="38">
        <v>6</v>
      </c>
      <c r="C21" s="38">
        <v>0.5</v>
      </c>
      <c r="D21" s="32">
        <f t="shared" si="0"/>
        <v>4</v>
      </c>
      <c r="E21" s="34" t="s">
        <v>14</v>
      </c>
      <c r="F21" s="33">
        <f t="shared" si="1"/>
        <v>58.509473684210519</v>
      </c>
      <c r="G21" s="33">
        <f t="shared" si="1"/>
        <v>39.110064773652468</v>
      </c>
      <c r="H21" s="33">
        <f t="shared" si="1"/>
        <v>29.565957446808508</v>
      </c>
      <c r="I21" s="33">
        <f t="shared" si="1"/>
        <v>23.742281024955776</v>
      </c>
      <c r="J21" s="33">
        <f t="shared" si="1"/>
        <v>19.92258064516129</v>
      </c>
      <c r="K21" s="33">
        <f t="shared" si="1"/>
        <v>17.149945617789026</v>
      </c>
      <c r="L21" s="33">
        <f t="shared" si="1"/>
        <v>15.104347826086956</v>
      </c>
    </row>
    <row r="22" spans="1:12" x14ac:dyDescent="0.2">
      <c r="A22" s="38">
        <v>8</v>
      </c>
      <c r="B22" s="38">
        <v>8</v>
      </c>
      <c r="C22" s="38">
        <v>0.375</v>
      </c>
      <c r="D22" s="32">
        <f t="shared" si="0"/>
        <v>2.25</v>
      </c>
      <c r="E22" s="34" t="s">
        <v>14</v>
      </c>
      <c r="F22" s="33">
        <f t="shared" si="1"/>
        <v>103.74383202099737</v>
      </c>
      <c r="G22" s="33">
        <f t="shared" si="1"/>
        <v>69.25344428237463</v>
      </c>
      <c r="H22" s="33">
        <f t="shared" si="1"/>
        <v>52.283597883597878</v>
      </c>
      <c r="I22" s="33">
        <f t="shared" si="1"/>
        <v>41.927773300548751</v>
      </c>
      <c r="J22" s="33">
        <f t="shared" si="1"/>
        <v>35.134577777777778</v>
      </c>
      <c r="K22" s="33">
        <f t="shared" si="1"/>
        <v>30.202751619338919</v>
      </c>
      <c r="L22" s="33">
        <f t="shared" si="1"/>
        <v>26.563440860215053</v>
      </c>
    </row>
    <row r="23" spans="1:12" x14ac:dyDescent="0.2">
      <c r="A23" s="38">
        <v>12</v>
      </c>
      <c r="B23" s="38">
        <v>12</v>
      </c>
      <c r="C23" s="38">
        <v>0.375</v>
      </c>
      <c r="D23" s="32">
        <f t="shared" si="0"/>
        <v>1</v>
      </c>
      <c r="E23" s="34" t="s">
        <v>14</v>
      </c>
      <c r="F23" s="33">
        <f t="shared" si="1"/>
        <v>155.20837696335079</v>
      </c>
      <c r="G23" s="33">
        <f t="shared" si="1"/>
        <v>103.47009017445163</v>
      </c>
      <c r="H23" s="33">
        <f t="shared" si="1"/>
        <v>78.012631578947364</v>
      </c>
      <c r="I23" s="33">
        <f t="shared" si="1"/>
        <v>62.476134777424043</v>
      </c>
      <c r="J23" s="33">
        <f t="shared" si="1"/>
        <v>52.283597883597878</v>
      </c>
      <c r="K23" s="33">
        <f t="shared" si="1"/>
        <v>44.883042465637139</v>
      </c>
      <c r="L23" s="33">
        <f t="shared" si="1"/>
        <v>39.421276595744679</v>
      </c>
    </row>
    <row r="24" spans="1:12" x14ac:dyDescent="0.2">
      <c r="A24" s="38">
        <v>13</v>
      </c>
      <c r="B24" s="38">
        <v>13</v>
      </c>
      <c r="C24" s="38">
        <v>0.375</v>
      </c>
      <c r="D24" s="32">
        <f t="shared" si="0"/>
        <v>0.85207100591715978</v>
      </c>
      <c r="E24" s="34" t="s">
        <v>14</v>
      </c>
      <c r="F24" s="33">
        <f t="shared" si="1"/>
        <v>168.0747181964573</v>
      </c>
      <c r="G24" s="33">
        <f t="shared" si="1"/>
        <v>112.02456276865011</v>
      </c>
      <c r="H24" s="33">
        <f t="shared" si="1"/>
        <v>84.445307443365678</v>
      </c>
      <c r="I24" s="33">
        <f t="shared" si="1"/>
        <v>67.613752567206092</v>
      </c>
      <c r="J24" s="33">
        <f t="shared" si="1"/>
        <v>56.571490514905136</v>
      </c>
      <c r="K24" s="33">
        <f t="shared" si="1"/>
        <v>48.553866761651634</v>
      </c>
      <c r="L24" s="33">
        <f t="shared" si="1"/>
        <v>42.636601307189537</v>
      </c>
    </row>
    <row r="25" spans="1:12" x14ac:dyDescent="0.2">
      <c r="A25" s="38">
        <v>16</v>
      </c>
      <c r="B25" s="38">
        <v>16</v>
      </c>
      <c r="C25" s="38">
        <v>0.375</v>
      </c>
      <c r="D25" s="32">
        <f t="shared" si="0"/>
        <v>0.5625</v>
      </c>
      <c r="E25" s="34" t="s">
        <v>14</v>
      </c>
      <c r="F25" s="33">
        <f t="shared" si="1"/>
        <v>206.67398692810457</v>
      </c>
      <c r="G25" s="33">
        <f t="shared" si="1"/>
        <v>137.68835169029393</v>
      </c>
      <c r="H25" s="33">
        <f t="shared" si="1"/>
        <v>103.74383202099737</v>
      </c>
      <c r="I25" s="33">
        <f t="shared" si="1"/>
        <v>83.027232589479354</v>
      </c>
      <c r="J25" s="33">
        <f t="shared" si="1"/>
        <v>69.435924462011414</v>
      </c>
      <c r="K25" s="33">
        <f t="shared" si="1"/>
        <v>59.567229034934684</v>
      </c>
      <c r="L25" s="33">
        <f t="shared" si="1"/>
        <v>52.283597883597878</v>
      </c>
    </row>
    <row r="26" spans="1:12" x14ac:dyDescent="0.2">
      <c r="A26" s="38">
        <v>18</v>
      </c>
      <c r="B26" s="38">
        <v>18</v>
      </c>
      <c r="C26" s="38">
        <v>0.375</v>
      </c>
      <c r="D26" s="32">
        <f t="shared" si="0"/>
        <v>0.44444444444444442</v>
      </c>
      <c r="E26" s="34" t="s">
        <v>14</v>
      </c>
      <c r="F26" s="33">
        <f t="shared" si="1"/>
        <v>232.40696864111499</v>
      </c>
      <c r="G26" s="33">
        <f t="shared" si="1"/>
        <v>154.79774995187637</v>
      </c>
      <c r="H26" s="33">
        <f t="shared" si="1"/>
        <v>116.60979020979021</v>
      </c>
      <c r="I26" s="33">
        <f t="shared" si="1"/>
        <v>93.303232551458464</v>
      </c>
      <c r="J26" s="33">
        <f t="shared" si="1"/>
        <v>78.012631578947364</v>
      </c>
      <c r="K26" s="33">
        <f t="shared" si="1"/>
        <v>66.909961610553978</v>
      </c>
      <c r="L26" s="33">
        <f t="shared" si="1"/>
        <v>58.715492957746484</v>
      </c>
    </row>
    <row r="27" spans="1:12" x14ac:dyDescent="0.2">
      <c r="A27" s="38">
        <v>24</v>
      </c>
      <c r="B27" s="38">
        <v>24</v>
      </c>
      <c r="C27" s="38">
        <v>0.375</v>
      </c>
      <c r="D27" s="32">
        <f t="shared" si="0"/>
        <v>0.25</v>
      </c>
      <c r="E27" s="34" t="s">
        <v>14</v>
      </c>
      <c r="F27" s="33">
        <f t="shared" si="1"/>
        <v>309.60626631853785</v>
      </c>
      <c r="G27" s="33">
        <f t="shared" si="1"/>
        <v>206.12647764026124</v>
      </c>
      <c r="H27" s="33">
        <f t="shared" si="1"/>
        <v>155.20837696335079</v>
      </c>
      <c r="I27" s="33">
        <f t="shared" si="1"/>
        <v>124.13212862816647</v>
      </c>
      <c r="J27" s="33">
        <f t="shared" si="1"/>
        <v>103.74383202099737</v>
      </c>
      <c r="K27" s="33">
        <f t="shared" si="1"/>
        <v>88.939426144850302</v>
      </c>
      <c r="L27" s="33">
        <f t="shared" si="1"/>
        <v>78.012631578947364</v>
      </c>
    </row>
    <row r="28" spans="1:12" x14ac:dyDescent="0.2">
      <c r="A28" s="1"/>
      <c r="B28" s="1"/>
      <c r="C28" s="1"/>
      <c r="E28" s="23" t="s">
        <v>14</v>
      </c>
      <c r="F28" s="18" t="s">
        <v>16</v>
      </c>
    </row>
    <row r="29" spans="1:12" x14ac:dyDescent="0.2">
      <c r="A29" s="1"/>
      <c r="B29" s="1"/>
      <c r="C29" s="1"/>
      <c r="E29" s="23"/>
      <c r="F29" s="18"/>
    </row>
    <row r="30" spans="1:12" x14ac:dyDescent="0.2">
      <c r="A30" s="28" t="s">
        <v>17</v>
      </c>
      <c r="B30" s="26" t="s">
        <v>35</v>
      </c>
      <c r="C30" s="1"/>
    </row>
    <row r="31" spans="1:12" x14ac:dyDescent="0.2">
      <c r="A31" s="1"/>
      <c r="B31" s="26" t="s">
        <v>18</v>
      </c>
      <c r="C31" s="1"/>
      <c r="E31" s="24"/>
      <c r="F31" s="24"/>
      <c r="G31" s="24"/>
      <c r="H31" s="24"/>
      <c r="I31" s="24"/>
      <c r="J31" s="24"/>
      <c r="K31" s="24"/>
      <c r="L31" s="24"/>
    </row>
    <row r="32" spans="1:12" x14ac:dyDescent="0.2">
      <c r="B32" s="26" t="s">
        <v>36</v>
      </c>
      <c r="E32" s="24"/>
      <c r="F32" s="24"/>
      <c r="G32" s="24"/>
      <c r="H32" s="24"/>
      <c r="I32" s="24"/>
      <c r="J32" s="24"/>
      <c r="K32" s="24"/>
      <c r="L32" s="24"/>
    </row>
    <row r="33" spans="2:12" x14ac:dyDescent="0.2">
      <c r="B33" s="26"/>
      <c r="E33" s="24"/>
      <c r="F33" s="24"/>
      <c r="G33" s="24"/>
      <c r="H33" s="24"/>
      <c r="I33" s="24"/>
      <c r="J33" s="24"/>
      <c r="K33" s="24"/>
      <c r="L33" s="24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honeticPr fontId="3" type="noConversion"/>
  <pageMargins left="0.75" right="0.75" top="1" bottom="1" header="0.5" footer="0.5"/>
  <pageSetup orientation="landscape" horizontalDpi="300" verticalDpi="300" r:id="rId1"/>
  <headerFooter alignWithMargins="0">
    <oddFooter>&amp;L&amp;F, &amp;A&amp;RRev 12/2003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13" sqref="A13:F13"/>
    </sheetView>
  </sheetViews>
  <sheetFormatPr defaultRowHeight="12.75" x14ac:dyDescent="0.2"/>
  <cols>
    <col min="1" max="3" width="10.5703125" customWidth="1"/>
    <col min="4" max="4" width="12.42578125" style="1" hidden="1" customWidth="1"/>
  </cols>
  <sheetData>
    <row r="1" spans="1:14" ht="15.75" x14ac:dyDescent="0.25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0" customFormat="1" ht="33" customHeight="1" x14ac:dyDescent="0.2">
      <c r="A2" s="29" t="s">
        <v>33</v>
      </c>
      <c r="D2" s="31"/>
    </row>
    <row r="3" spans="1:14" ht="18.75" hidden="1" customHeight="1" x14ac:dyDescent="0.2">
      <c r="A3" s="4" t="s">
        <v>13</v>
      </c>
      <c r="B3" s="2"/>
      <c r="C3" s="19">
        <v>434.4</v>
      </c>
    </row>
    <row r="4" spans="1:14" hidden="1" x14ac:dyDescent="0.2">
      <c r="A4" s="5"/>
      <c r="B4" s="5"/>
      <c r="C4" s="5"/>
      <c r="D4" s="6"/>
    </row>
    <row r="5" spans="1:14" s="30" customFormat="1" ht="36" customHeight="1" x14ac:dyDescent="0.2">
      <c r="A5" s="40" t="s">
        <v>27</v>
      </c>
      <c r="D5" s="31"/>
    </row>
    <row r="6" spans="1:14" x14ac:dyDescent="0.2">
      <c r="B6" s="45" t="s">
        <v>20</v>
      </c>
    </row>
    <row r="7" spans="1:14" x14ac:dyDescent="0.2">
      <c r="B7" s="45" t="s">
        <v>22</v>
      </c>
    </row>
    <row r="8" spans="1:14" x14ac:dyDescent="0.2">
      <c r="B8" s="45" t="s">
        <v>21</v>
      </c>
      <c r="F8" s="35"/>
    </row>
    <row r="9" spans="1:14" x14ac:dyDescent="0.2">
      <c r="B9" s="45"/>
      <c r="F9" s="35"/>
    </row>
    <row r="10" spans="1:14" x14ac:dyDescent="0.2">
      <c r="A10" s="108" t="s">
        <v>24</v>
      </c>
      <c r="B10" s="109"/>
      <c r="C10" s="110"/>
      <c r="D10" s="39"/>
      <c r="E10" s="124" t="s">
        <v>12</v>
      </c>
      <c r="F10" s="125"/>
      <c r="G10" s="112" t="s">
        <v>19</v>
      </c>
      <c r="H10" s="113"/>
      <c r="I10" s="114"/>
    </row>
    <row r="11" spans="1:14" x14ac:dyDescent="0.2">
      <c r="A11" s="14" t="s">
        <v>0</v>
      </c>
      <c r="B11" s="15" t="s">
        <v>1</v>
      </c>
      <c r="C11" s="16" t="s">
        <v>2</v>
      </c>
      <c r="E11" s="126" t="s">
        <v>26</v>
      </c>
      <c r="F11" s="127"/>
      <c r="G11" s="115"/>
      <c r="H11" s="116"/>
      <c r="I11" s="117"/>
    </row>
    <row r="12" spans="1:14" x14ac:dyDescent="0.2">
      <c r="A12" s="36">
        <v>4</v>
      </c>
      <c r="B12" s="36">
        <v>4</v>
      </c>
      <c r="C12" s="36">
        <v>0.5</v>
      </c>
      <c r="D12" s="37"/>
      <c r="E12" s="128">
        <v>0.125</v>
      </c>
      <c r="F12" s="129"/>
      <c r="G12" s="121">
        <f>SUM($C$3/((A12+B12+E12)*C12*E12*(144/((A12+E12)*(B12+E12)))))</f>
        <v>101.08153846153846</v>
      </c>
      <c r="H12" s="122"/>
      <c r="I12" s="123"/>
    </row>
    <row r="13" spans="1:14" x14ac:dyDescent="0.2">
      <c r="A13" s="46"/>
      <c r="B13" s="46"/>
      <c r="C13" s="46"/>
      <c r="D13" s="37"/>
      <c r="E13" s="46"/>
      <c r="F13" s="46"/>
    </row>
    <row r="14" spans="1:14" s="43" customFormat="1" ht="36" customHeight="1" x14ac:dyDescent="0.2">
      <c r="A14" s="41" t="s">
        <v>28</v>
      </c>
      <c r="B14" s="42"/>
      <c r="C14" s="42"/>
      <c r="D14" s="42"/>
    </row>
    <row r="15" spans="1:14" x14ac:dyDescent="0.2">
      <c r="A15" s="108" t="s">
        <v>24</v>
      </c>
      <c r="B15" s="109"/>
      <c r="C15" s="110"/>
      <c r="D15" s="3" t="s">
        <v>3</v>
      </c>
      <c r="E15" s="118" t="s">
        <v>25</v>
      </c>
      <c r="F15" s="119"/>
      <c r="G15" s="119"/>
      <c r="H15" s="119"/>
      <c r="I15" s="119"/>
      <c r="J15" s="119"/>
      <c r="K15" s="119"/>
      <c r="L15" s="120"/>
    </row>
    <row r="16" spans="1:14" x14ac:dyDescent="0.2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2" hidden="1" x14ac:dyDescent="0.2">
      <c r="A17" s="14"/>
      <c r="B17" s="15"/>
      <c r="C17" s="16"/>
      <c r="D17" s="7"/>
      <c r="E17" s="20">
        <v>6.25E-2</v>
      </c>
      <c r="F17" s="21">
        <v>0.125</v>
      </c>
      <c r="G17" s="21">
        <v>0.188</v>
      </c>
      <c r="H17" s="21">
        <v>0.25</v>
      </c>
      <c r="I17" s="21">
        <v>0.313</v>
      </c>
      <c r="J17" s="21">
        <v>0.375</v>
      </c>
      <c r="K17" s="21">
        <v>0.438</v>
      </c>
      <c r="L17" s="22">
        <v>0.5</v>
      </c>
    </row>
    <row r="18" spans="1:12" x14ac:dyDescent="0.2">
      <c r="A18" s="38">
        <v>1</v>
      </c>
      <c r="B18" s="38">
        <v>1</v>
      </c>
      <c r="C18" s="38">
        <v>0.25</v>
      </c>
      <c r="D18" s="32">
        <f t="shared" ref="D18:D27" si="0">SUM(144/(A18*B18))</f>
        <v>144</v>
      </c>
      <c r="E18" s="34" t="s">
        <v>14</v>
      </c>
      <c r="F18" s="33">
        <f t="shared" ref="F18:L27" si="1">SUM($C$3/(($A18+$B18-F$17)*$C18*$D18*F$17))</f>
        <v>51.484444444444442</v>
      </c>
      <c r="G18" s="33">
        <f t="shared" si="1"/>
        <v>35.421852739029006</v>
      </c>
      <c r="H18" s="33">
        <f t="shared" si="1"/>
        <v>27.580952380952379</v>
      </c>
      <c r="I18" s="33">
        <f t="shared" si="1"/>
        <v>22.85219365277165</v>
      </c>
      <c r="J18" s="33">
        <f t="shared" si="1"/>
        <v>19.801709401709402</v>
      </c>
      <c r="K18" s="33">
        <f t="shared" si="1"/>
        <v>17.637302993274439</v>
      </c>
      <c r="L18" s="33">
        <f t="shared" si="1"/>
        <v>16.088888888888889</v>
      </c>
    </row>
    <row r="19" spans="1:12" x14ac:dyDescent="0.2">
      <c r="A19" s="38">
        <v>2</v>
      </c>
      <c r="B19" s="38">
        <v>2</v>
      </c>
      <c r="C19" s="38">
        <v>0.25</v>
      </c>
      <c r="D19" s="32">
        <f t="shared" si="0"/>
        <v>36</v>
      </c>
      <c r="E19" s="34" t="s">
        <v>14</v>
      </c>
      <c r="F19" s="33">
        <f t="shared" si="1"/>
        <v>99.647311827956983</v>
      </c>
      <c r="G19" s="33">
        <f t="shared" si="1"/>
        <v>67.349839625520005</v>
      </c>
      <c r="H19" s="33">
        <f t="shared" si="1"/>
        <v>51.484444444444442</v>
      </c>
      <c r="I19" s="33">
        <f t="shared" si="1"/>
        <v>41.824410840494458</v>
      </c>
      <c r="J19" s="33">
        <f t="shared" si="1"/>
        <v>35.506513409961684</v>
      </c>
      <c r="K19" s="33">
        <f t="shared" si="1"/>
        <v>30.937077232447695</v>
      </c>
      <c r="L19" s="33">
        <f t="shared" si="1"/>
        <v>27.580952380952379</v>
      </c>
    </row>
    <row r="20" spans="1:12" x14ac:dyDescent="0.2">
      <c r="A20" s="38">
        <v>4</v>
      </c>
      <c r="B20" s="38">
        <v>4</v>
      </c>
      <c r="C20" s="38">
        <v>0.5</v>
      </c>
      <c r="D20" s="32">
        <f t="shared" si="0"/>
        <v>9</v>
      </c>
      <c r="E20" s="34" t="s">
        <v>14</v>
      </c>
      <c r="F20" s="33">
        <f t="shared" si="1"/>
        <v>98.065608465608463</v>
      </c>
      <c r="G20" s="33">
        <f t="shared" si="1"/>
        <v>65.72902935291404</v>
      </c>
      <c r="H20" s="33">
        <f t="shared" si="1"/>
        <v>49.823655913978492</v>
      </c>
      <c r="I20" s="33">
        <f t="shared" si="1"/>
        <v>40.121400486250309</v>
      </c>
      <c r="J20" s="33">
        <f t="shared" si="1"/>
        <v>33.760291438979962</v>
      </c>
      <c r="K20" s="33">
        <f t="shared" si="1"/>
        <v>29.145165062676188</v>
      </c>
      <c r="L20" s="33">
        <f t="shared" si="1"/>
        <v>25.742222222222221</v>
      </c>
    </row>
    <row r="21" spans="1:12" x14ac:dyDescent="0.2">
      <c r="A21" s="38">
        <v>6</v>
      </c>
      <c r="B21" s="38">
        <v>6</v>
      </c>
      <c r="C21" s="38">
        <v>0.5</v>
      </c>
      <c r="D21" s="32">
        <f t="shared" si="0"/>
        <v>4</v>
      </c>
      <c r="E21" s="34" t="s">
        <v>14</v>
      </c>
      <c r="F21" s="33">
        <f t="shared" si="1"/>
        <v>146.3242105263158</v>
      </c>
      <c r="G21" s="33">
        <f t="shared" si="1"/>
        <v>97.808935737908072</v>
      </c>
      <c r="H21" s="33">
        <f t="shared" si="1"/>
        <v>73.940425531914883</v>
      </c>
      <c r="I21" s="33">
        <f t="shared" si="1"/>
        <v>59.376205395744321</v>
      </c>
      <c r="J21" s="33">
        <f t="shared" si="1"/>
        <v>49.823655913978492</v>
      </c>
      <c r="K21" s="33">
        <f t="shared" si="1"/>
        <v>42.889674014781534</v>
      </c>
      <c r="L21" s="33">
        <f t="shared" si="1"/>
        <v>37.77391304347826</v>
      </c>
    </row>
    <row r="22" spans="1:12" x14ac:dyDescent="0.2">
      <c r="A22" s="38">
        <v>8</v>
      </c>
      <c r="B22" s="38">
        <v>8</v>
      </c>
      <c r="C22" s="38">
        <v>0.375</v>
      </c>
      <c r="D22" s="32">
        <f t="shared" si="0"/>
        <v>2.25</v>
      </c>
      <c r="E22" s="34" t="s">
        <v>14</v>
      </c>
      <c r="F22" s="33">
        <f t="shared" si="1"/>
        <v>259.44916885389324</v>
      </c>
      <c r="G22" s="33">
        <f t="shared" si="1"/>
        <v>173.19341506196628</v>
      </c>
      <c r="H22" s="33">
        <f t="shared" si="1"/>
        <v>130.75414462081127</v>
      </c>
      <c r="I22" s="33">
        <f t="shared" si="1"/>
        <v>104.8556403094898</v>
      </c>
      <c r="J22" s="33">
        <f t="shared" si="1"/>
        <v>87.866785185185179</v>
      </c>
      <c r="K22" s="33">
        <f t="shared" si="1"/>
        <v>75.532960871852765</v>
      </c>
      <c r="L22" s="33">
        <f t="shared" si="1"/>
        <v>66.431541218637989</v>
      </c>
    </row>
    <row r="23" spans="1:12" x14ac:dyDescent="0.2">
      <c r="A23" s="38">
        <v>12</v>
      </c>
      <c r="B23" s="38">
        <v>12</v>
      </c>
      <c r="C23" s="38">
        <v>0.375</v>
      </c>
      <c r="D23" s="32">
        <f t="shared" si="0"/>
        <v>1</v>
      </c>
      <c r="E23" s="34" t="s">
        <v>14</v>
      </c>
      <c r="F23" s="33">
        <f t="shared" si="1"/>
        <v>388.15497382198953</v>
      </c>
      <c r="G23" s="33">
        <f t="shared" si="1"/>
        <v>258.76457784560614</v>
      </c>
      <c r="H23" s="33">
        <f t="shared" si="1"/>
        <v>195.09894736842105</v>
      </c>
      <c r="I23" s="33">
        <f t="shared" si="1"/>
        <v>156.24428870070815</v>
      </c>
      <c r="J23" s="33">
        <f t="shared" si="1"/>
        <v>130.75414462081127</v>
      </c>
      <c r="K23" s="33">
        <f t="shared" si="1"/>
        <v>112.24636526812191</v>
      </c>
      <c r="L23" s="33">
        <f t="shared" si="1"/>
        <v>98.587234042553192</v>
      </c>
    </row>
    <row r="24" spans="1:12" x14ac:dyDescent="0.2">
      <c r="A24" s="38">
        <v>13</v>
      </c>
      <c r="B24" s="38">
        <v>13</v>
      </c>
      <c r="C24" s="38">
        <v>0.375</v>
      </c>
      <c r="D24" s="32">
        <f t="shared" si="0"/>
        <v>0.85207100591715978</v>
      </c>
      <c r="E24" s="34" t="s">
        <v>14</v>
      </c>
      <c r="F24" s="33">
        <f t="shared" si="1"/>
        <v>420.33193773483623</v>
      </c>
      <c r="G24" s="33">
        <f t="shared" si="1"/>
        <v>280.15814661313533</v>
      </c>
      <c r="H24" s="33">
        <f t="shared" si="1"/>
        <v>211.18619201725994</v>
      </c>
      <c r="I24" s="33">
        <f t="shared" si="1"/>
        <v>169.09276980537896</v>
      </c>
      <c r="J24" s="33">
        <f t="shared" si="1"/>
        <v>141.47757904245708</v>
      </c>
      <c r="K24" s="33">
        <f t="shared" si="1"/>
        <v>121.42659597732569</v>
      </c>
      <c r="L24" s="33">
        <f t="shared" si="1"/>
        <v>106.62832244008713</v>
      </c>
    </row>
    <row r="25" spans="1:12" x14ac:dyDescent="0.2">
      <c r="A25" s="38">
        <v>16</v>
      </c>
      <c r="B25" s="38">
        <v>16</v>
      </c>
      <c r="C25" s="38">
        <v>0.375</v>
      </c>
      <c r="D25" s="32">
        <f t="shared" si="0"/>
        <v>0.5625</v>
      </c>
      <c r="E25" s="34" t="s">
        <v>14</v>
      </c>
      <c r="F25" s="33">
        <f t="shared" si="1"/>
        <v>516.86344226579513</v>
      </c>
      <c r="G25" s="33">
        <f t="shared" si="1"/>
        <v>344.33978108384389</v>
      </c>
      <c r="H25" s="33">
        <f t="shared" si="1"/>
        <v>259.44916885389324</v>
      </c>
      <c r="I25" s="33">
        <f t="shared" si="1"/>
        <v>207.63978029286028</v>
      </c>
      <c r="J25" s="33">
        <f t="shared" si="1"/>
        <v>173.64977309325135</v>
      </c>
      <c r="K25" s="33">
        <f t="shared" si="1"/>
        <v>148.96951233607155</v>
      </c>
      <c r="L25" s="33">
        <f t="shared" si="1"/>
        <v>130.75414462081127</v>
      </c>
    </row>
    <row r="26" spans="1:12" x14ac:dyDescent="0.2">
      <c r="A26" s="38">
        <v>18</v>
      </c>
      <c r="B26" s="38">
        <v>18</v>
      </c>
      <c r="C26" s="38">
        <v>0.375</v>
      </c>
      <c r="D26" s="32">
        <f t="shared" si="0"/>
        <v>0.44444444444444442</v>
      </c>
      <c r="E26" s="34" t="s">
        <v>14</v>
      </c>
      <c r="F26" s="33">
        <f t="shared" si="1"/>
        <v>581.218118466899</v>
      </c>
      <c r="G26" s="33">
        <f t="shared" si="1"/>
        <v>387.12805169312082</v>
      </c>
      <c r="H26" s="33">
        <f t="shared" si="1"/>
        <v>291.62517482517484</v>
      </c>
      <c r="I26" s="33">
        <f t="shared" si="1"/>
        <v>233.3386541183279</v>
      </c>
      <c r="J26" s="33">
        <f t="shared" si="1"/>
        <v>195.09894736842105</v>
      </c>
      <c r="K26" s="33">
        <f t="shared" si="1"/>
        <v>167.33268464953741</v>
      </c>
      <c r="L26" s="33">
        <f t="shared" si="1"/>
        <v>146.83943661971833</v>
      </c>
    </row>
    <row r="27" spans="1:12" x14ac:dyDescent="0.2">
      <c r="A27" s="38">
        <v>24</v>
      </c>
      <c r="B27" s="38">
        <v>24</v>
      </c>
      <c r="C27" s="38">
        <v>0.375</v>
      </c>
      <c r="D27" s="32">
        <f t="shared" si="0"/>
        <v>0.25</v>
      </c>
      <c r="E27" s="34" t="s">
        <v>14</v>
      </c>
      <c r="F27" s="33">
        <f t="shared" si="1"/>
        <v>774.28302872062659</v>
      </c>
      <c r="G27" s="33">
        <f t="shared" si="1"/>
        <v>515.49419624023881</v>
      </c>
      <c r="H27" s="33">
        <f t="shared" si="1"/>
        <v>388.15497382198953</v>
      </c>
      <c r="I27" s="33">
        <f t="shared" si="1"/>
        <v>310.43751684557003</v>
      </c>
      <c r="J27" s="33">
        <f t="shared" si="1"/>
        <v>259.44916885389324</v>
      </c>
      <c r="K27" s="33">
        <f t="shared" si="1"/>
        <v>222.42536970249265</v>
      </c>
      <c r="L27" s="33">
        <f t="shared" si="1"/>
        <v>195.09894736842105</v>
      </c>
    </row>
    <row r="28" spans="1:12" x14ac:dyDescent="0.2">
      <c r="A28" s="1"/>
      <c r="B28" s="1"/>
      <c r="C28" s="1"/>
      <c r="E28" s="23" t="s">
        <v>14</v>
      </c>
      <c r="F28" s="18" t="s">
        <v>16</v>
      </c>
    </row>
    <row r="29" spans="1:12" x14ac:dyDescent="0.2">
      <c r="A29" s="1"/>
      <c r="B29" s="1"/>
      <c r="C29" s="1"/>
      <c r="E29" s="23"/>
      <c r="F29" s="18"/>
    </row>
    <row r="30" spans="1:12" x14ac:dyDescent="0.2">
      <c r="A30" s="28" t="s">
        <v>17</v>
      </c>
      <c r="B30" s="26" t="s">
        <v>35</v>
      </c>
      <c r="C30" s="1"/>
    </row>
    <row r="31" spans="1:12" x14ac:dyDescent="0.2">
      <c r="A31" s="1"/>
      <c r="B31" s="26" t="s">
        <v>18</v>
      </c>
      <c r="C31" s="1"/>
      <c r="E31" s="24"/>
      <c r="F31" s="24"/>
      <c r="G31" s="24"/>
      <c r="H31" s="24"/>
      <c r="I31" s="24"/>
      <c r="J31" s="24"/>
      <c r="K31" s="24"/>
      <c r="L31" s="24"/>
    </row>
    <row r="32" spans="1:12" x14ac:dyDescent="0.2">
      <c r="B32" s="26" t="s">
        <v>36</v>
      </c>
      <c r="E32" s="24"/>
      <c r="F32" s="24"/>
      <c r="G32" s="24"/>
      <c r="H32" s="24"/>
      <c r="I32" s="24"/>
      <c r="J32" s="24"/>
      <c r="K32" s="24"/>
      <c r="L32" s="24"/>
    </row>
    <row r="33" spans="2:12" x14ac:dyDescent="0.2">
      <c r="B33" s="26"/>
      <c r="E33" s="24"/>
      <c r="F33" s="24"/>
      <c r="G33" s="24"/>
      <c r="H33" s="24"/>
      <c r="I33" s="24"/>
      <c r="J33" s="24"/>
      <c r="K33" s="24"/>
      <c r="L33" s="24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honeticPr fontId="3" type="noConversion"/>
  <pageMargins left="0.75" right="0.75" top="1" bottom="1" header="0.5" footer="0.5"/>
  <pageSetup orientation="landscape" horizontalDpi="300" verticalDpi="300" r:id="rId1"/>
  <headerFooter alignWithMargins="0">
    <oddFooter>&amp;L&amp;F, &amp;A&amp;RRev 12/2003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A13" sqref="A13:F13"/>
    </sheetView>
  </sheetViews>
  <sheetFormatPr defaultRowHeight="12.75" x14ac:dyDescent="0.2"/>
  <cols>
    <col min="1" max="3" width="10.5703125" customWidth="1"/>
    <col min="4" max="4" width="12.42578125" style="1" hidden="1" customWidth="1"/>
  </cols>
  <sheetData>
    <row r="1" spans="1:14" ht="15.75" x14ac:dyDescent="0.25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0" customFormat="1" ht="33" customHeight="1" x14ac:dyDescent="0.2">
      <c r="A2" s="29" t="s">
        <v>34</v>
      </c>
      <c r="D2" s="31"/>
    </row>
    <row r="3" spans="1:14" ht="18.75" customHeight="1" x14ac:dyDescent="0.2">
      <c r="A3" s="4" t="s">
        <v>13</v>
      </c>
      <c r="B3" s="2"/>
      <c r="C3" s="19">
        <v>188.9</v>
      </c>
    </row>
    <row r="4" spans="1:14" x14ac:dyDescent="0.2">
      <c r="A4" s="5"/>
      <c r="B4" s="5"/>
      <c r="C4" s="5"/>
      <c r="D4" s="6"/>
    </row>
    <row r="5" spans="1:14" s="30" customFormat="1" ht="36" customHeight="1" x14ac:dyDescent="0.2">
      <c r="A5" s="40" t="s">
        <v>27</v>
      </c>
      <c r="D5" s="31"/>
    </row>
    <row r="6" spans="1:14" x14ac:dyDescent="0.2">
      <c r="B6" s="45" t="s">
        <v>20</v>
      </c>
    </row>
    <row r="7" spans="1:14" x14ac:dyDescent="0.2">
      <c r="B7" s="45" t="s">
        <v>22</v>
      </c>
    </row>
    <row r="8" spans="1:14" x14ac:dyDescent="0.2">
      <c r="B8" s="45" t="s">
        <v>21</v>
      </c>
      <c r="F8" s="35"/>
    </row>
    <row r="9" spans="1:14" x14ac:dyDescent="0.2">
      <c r="B9" s="45"/>
      <c r="F9" s="35"/>
    </row>
    <row r="10" spans="1:14" x14ac:dyDescent="0.2">
      <c r="A10" s="108" t="s">
        <v>24</v>
      </c>
      <c r="B10" s="109"/>
      <c r="C10" s="110"/>
      <c r="D10" s="39"/>
      <c r="E10" s="124" t="s">
        <v>12</v>
      </c>
      <c r="F10" s="125"/>
      <c r="G10" s="112" t="s">
        <v>19</v>
      </c>
      <c r="H10" s="113"/>
      <c r="I10" s="114"/>
    </row>
    <row r="11" spans="1:14" x14ac:dyDescent="0.2">
      <c r="A11" s="14" t="s">
        <v>0</v>
      </c>
      <c r="B11" s="15" t="s">
        <v>1</v>
      </c>
      <c r="C11" s="16" t="s">
        <v>2</v>
      </c>
      <c r="E11" s="126" t="s">
        <v>26</v>
      </c>
      <c r="F11" s="127"/>
      <c r="G11" s="115"/>
      <c r="H11" s="116"/>
      <c r="I11" s="117"/>
    </row>
    <row r="12" spans="1:14" x14ac:dyDescent="0.2">
      <c r="A12" s="36">
        <v>4.25</v>
      </c>
      <c r="B12" s="36">
        <v>4.25</v>
      </c>
      <c r="C12" s="36">
        <v>0.3125</v>
      </c>
      <c r="D12" s="37"/>
      <c r="E12" s="128">
        <v>0.125</v>
      </c>
      <c r="F12" s="129"/>
      <c r="G12" s="121">
        <f>SUM($C$3/((A12+B12+E12)*C12*E12*(144/((A12+E12)*(B12+E12)))))</f>
        <v>74.525764895330127</v>
      </c>
      <c r="H12" s="122"/>
      <c r="I12" s="123"/>
    </row>
    <row r="13" spans="1:14" x14ac:dyDescent="0.2">
      <c r="A13" s="46"/>
      <c r="B13" s="46"/>
      <c r="C13" s="46"/>
      <c r="D13" s="37"/>
      <c r="E13" s="46"/>
      <c r="F13" s="46"/>
    </row>
    <row r="14" spans="1:14" s="43" customFormat="1" ht="36" customHeight="1" x14ac:dyDescent="0.2">
      <c r="A14" s="41" t="s">
        <v>28</v>
      </c>
      <c r="B14" s="42"/>
      <c r="C14" s="42"/>
      <c r="D14" s="42"/>
    </row>
    <row r="15" spans="1:14" x14ac:dyDescent="0.2">
      <c r="A15" s="108" t="s">
        <v>24</v>
      </c>
      <c r="B15" s="109"/>
      <c r="C15" s="110"/>
      <c r="D15" s="3" t="s">
        <v>3</v>
      </c>
      <c r="E15" s="118" t="s">
        <v>25</v>
      </c>
      <c r="F15" s="119"/>
      <c r="G15" s="119"/>
      <c r="H15" s="119"/>
      <c r="I15" s="119"/>
      <c r="J15" s="119"/>
      <c r="K15" s="119"/>
      <c r="L15" s="120"/>
    </row>
    <row r="16" spans="1:14" x14ac:dyDescent="0.2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2" ht="13.5" thickBot="1" x14ac:dyDescent="0.25">
      <c r="A17" s="14"/>
      <c r="B17" s="15"/>
      <c r="C17" s="16"/>
      <c r="D17" s="8"/>
      <c r="E17" s="20">
        <v>6.25E-2</v>
      </c>
      <c r="F17" s="21">
        <v>0.125</v>
      </c>
      <c r="G17" s="21">
        <v>0.188</v>
      </c>
      <c r="H17" s="21">
        <v>0.25</v>
      </c>
      <c r="I17" s="21">
        <v>0.313</v>
      </c>
      <c r="J17" s="21">
        <v>0.375</v>
      </c>
      <c r="K17" s="21">
        <v>0.438</v>
      </c>
      <c r="L17" s="22">
        <v>0.5</v>
      </c>
    </row>
    <row r="18" spans="1:12" x14ac:dyDescent="0.2">
      <c r="A18" s="38">
        <v>4</v>
      </c>
      <c r="B18" s="38">
        <v>8</v>
      </c>
      <c r="C18" s="38">
        <v>0.313</v>
      </c>
      <c r="D18" s="9">
        <f t="shared" ref="D18:D23" si="0">SUM(144/(A18*B18))</f>
        <v>4.5</v>
      </c>
      <c r="E18" s="33">
        <f t="shared" ref="E18:F23" si="1">SUM($C$3/(($A18+$B18-E$17)*$C18*$D18*E$17))</f>
        <v>179.75530018753008</v>
      </c>
      <c r="F18" s="33">
        <f t="shared" si="1"/>
        <v>90.35069035741644</v>
      </c>
      <c r="G18" s="34" t="s">
        <v>14</v>
      </c>
      <c r="H18" s="34" t="s">
        <v>14</v>
      </c>
      <c r="I18" s="34" t="s">
        <v>14</v>
      </c>
      <c r="J18" s="34" t="s">
        <v>14</v>
      </c>
      <c r="K18" s="34" t="s">
        <v>14</v>
      </c>
      <c r="L18" s="34" t="s">
        <v>14</v>
      </c>
    </row>
    <row r="19" spans="1:12" x14ac:dyDescent="0.2">
      <c r="A19" s="38">
        <v>4.25</v>
      </c>
      <c r="B19" s="38">
        <v>4.25</v>
      </c>
      <c r="C19" s="38">
        <v>0.313</v>
      </c>
      <c r="D19" s="9">
        <f t="shared" si="0"/>
        <v>7.9723183391003456</v>
      </c>
      <c r="E19" s="33">
        <f t="shared" si="1"/>
        <v>143.55197938442527</v>
      </c>
      <c r="F19" s="33">
        <f t="shared" si="1"/>
        <v>72.311631406333618</v>
      </c>
      <c r="G19" s="34" t="s">
        <v>14</v>
      </c>
      <c r="H19" s="34" t="s">
        <v>14</v>
      </c>
      <c r="I19" s="34" t="s">
        <v>14</v>
      </c>
      <c r="J19" s="34" t="s">
        <v>14</v>
      </c>
      <c r="K19" s="34" t="s">
        <v>14</v>
      </c>
      <c r="L19" s="34" t="s">
        <v>14</v>
      </c>
    </row>
    <row r="20" spans="1:12" x14ac:dyDescent="0.2">
      <c r="A20" s="38">
        <v>6</v>
      </c>
      <c r="B20" s="38">
        <v>6</v>
      </c>
      <c r="C20" s="38">
        <v>0.313</v>
      </c>
      <c r="D20" s="9">
        <f t="shared" si="0"/>
        <v>4</v>
      </c>
      <c r="E20" s="33">
        <f t="shared" si="1"/>
        <v>202.22471271097135</v>
      </c>
      <c r="F20" s="33">
        <f t="shared" si="1"/>
        <v>101.6445266520935</v>
      </c>
      <c r="G20" s="34" t="s">
        <v>14</v>
      </c>
      <c r="H20" s="34" t="s">
        <v>14</v>
      </c>
      <c r="I20" s="34" t="s">
        <v>14</v>
      </c>
      <c r="J20" s="34" t="s">
        <v>14</v>
      </c>
      <c r="K20" s="34" t="s">
        <v>14</v>
      </c>
      <c r="L20" s="34" t="s">
        <v>14</v>
      </c>
    </row>
    <row r="21" spans="1:12" x14ac:dyDescent="0.2">
      <c r="A21" s="38">
        <v>8</v>
      </c>
      <c r="B21" s="38">
        <v>10</v>
      </c>
      <c r="C21" s="38">
        <v>0.313</v>
      </c>
      <c r="D21" s="9">
        <f t="shared" si="0"/>
        <v>1.8</v>
      </c>
      <c r="E21" s="33">
        <f t="shared" si="1"/>
        <v>299.07022940608226</v>
      </c>
      <c r="F21" s="33">
        <f t="shared" si="1"/>
        <v>150.05796475445035</v>
      </c>
      <c r="G21" s="34" t="s">
        <v>14</v>
      </c>
      <c r="H21" s="34" t="s">
        <v>14</v>
      </c>
      <c r="I21" s="34" t="s">
        <v>14</v>
      </c>
      <c r="J21" s="34" t="s">
        <v>14</v>
      </c>
      <c r="K21" s="34" t="s">
        <v>14</v>
      </c>
      <c r="L21" s="34" t="s">
        <v>14</v>
      </c>
    </row>
    <row r="22" spans="1:12" x14ac:dyDescent="0.2">
      <c r="A22" s="38">
        <v>12</v>
      </c>
      <c r="B22" s="38">
        <v>12</v>
      </c>
      <c r="C22" s="38">
        <v>0.375</v>
      </c>
      <c r="D22" s="9">
        <f t="shared" si="0"/>
        <v>1</v>
      </c>
      <c r="E22" s="33">
        <f t="shared" si="1"/>
        <v>336.69904264577895</v>
      </c>
      <c r="F22" s="33">
        <f t="shared" si="1"/>
        <v>168.79022687609074</v>
      </c>
      <c r="G22" s="34" t="s">
        <v>14</v>
      </c>
      <c r="H22" s="34" t="s">
        <v>14</v>
      </c>
      <c r="I22" s="34" t="s">
        <v>14</v>
      </c>
      <c r="J22" s="34" t="s">
        <v>14</v>
      </c>
      <c r="K22" s="34" t="s">
        <v>14</v>
      </c>
      <c r="L22" s="34" t="s">
        <v>14</v>
      </c>
    </row>
    <row r="23" spans="1:12" x14ac:dyDescent="0.2">
      <c r="A23" s="38">
        <v>16</v>
      </c>
      <c r="B23" s="38">
        <v>16</v>
      </c>
      <c r="C23" s="38">
        <v>0.375</v>
      </c>
      <c r="D23" s="10">
        <f t="shared" si="0"/>
        <v>0.5625</v>
      </c>
      <c r="E23" s="33">
        <f t="shared" si="1"/>
        <v>448.63921142277309</v>
      </c>
      <c r="F23" s="33">
        <f t="shared" si="1"/>
        <v>224.75944807552651</v>
      </c>
      <c r="G23" s="34" t="s">
        <v>14</v>
      </c>
      <c r="H23" s="34" t="s">
        <v>14</v>
      </c>
      <c r="I23" s="34" t="s">
        <v>14</v>
      </c>
      <c r="J23" s="34" t="s">
        <v>14</v>
      </c>
      <c r="K23" s="34" t="s">
        <v>14</v>
      </c>
      <c r="L23" s="34" t="s">
        <v>14</v>
      </c>
    </row>
    <row r="24" spans="1:12" x14ac:dyDescent="0.2">
      <c r="A24" s="1"/>
      <c r="B24" s="1"/>
      <c r="C24" s="1"/>
      <c r="E24" s="23" t="s">
        <v>14</v>
      </c>
      <c r="F24" s="18" t="s">
        <v>15</v>
      </c>
    </row>
    <row r="25" spans="1:12" x14ac:dyDescent="0.2">
      <c r="A25" s="1"/>
      <c r="B25" s="1"/>
      <c r="C25" s="1"/>
      <c r="E25" s="23"/>
      <c r="F25" s="18"/>
    </row>
    <row r="26" spans="1:12" s="27" customFormat="1" ht="11.25" x14ac:dyDescent="0.2">
      <c r="A26" s="28" t="s">
        <v>17</v>
      </c>
      <c r="B26" s="26" t="s">
        <v>35</v>
      </c>
      <c r="C26" s="25"/>
      <c r="D26" s="25"/>
    </row>
    <row r="27" spans="1:12" x14ac:dyDescent="0.2">
      <c r="A27" s="1"/>
      <c r="B27" s="26" t="s">
        <v>18</v>
      </c>
      <c r="C27" s="1"/>
    </row>
    <row r="28" spans="1:12" x14ac:dyDescent="0.2">
      <c r="B28" s="26" t="s">
        <v>36</v>
      </c>
    </row>
    <row r="29" spans="1:12" x14ac:dyDescent="0.2">
      <c r="B29" s="26"/>
    </row>
  </sheetData>
  <mergeCells count="9">
    <mergeCell ref="E15:L15"/>
    <mergeCell ref="A15:C15"/>
    <mergeCell ref="A10:C10"/>
    <mergeCell ref="A1:N1"/>
    <mergeCell ref="G10:I11"/>
    <mergeCell ref="G12:I12"/>
    <mergeCell ref="E10:F10"/>
    <mergeCell ref="E11:F11"/>
    <mergeCell ref="E12:F12"/>
  </mergeCells>
  <phoneticPr fontId="3" type="noConversion"/>
  <pageMargins left="0.75" right="0.75" top="1" bottom="1" header="0.5" footer="0.5"/>
  <pageSetup orientation="landscape" horizontalDpi="300" verticalDpi="300" r:id="rId1"/>
  <headerFooter alignWithMargins="0">
    <oddFooter>&amp;L&amp;F, &amp;A&amp;RRev 12/2003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12" sqref="A12"/>
    </sheetView>
  </sheetViews>
  <sheetFormatPr defaultRowHeight="12.75" x14ac:dyDescent="0.2"/>
  <cols>
    <col min="1" max="3" width="10.5703125" style="48" customWidth="1"/>
    <col min="4" max="4" width="12.42578125" style="55" customWidth="1"/>
    <col min="5" max="256" width="9.140625" style="48"/>
    <col min="257" max="259" width="10.5703125" style="48" customWidth="1"/>
    <col min="260" max="260" width="12.42578125" style="48" customWidth="1"/>
    <col min="261" max="512" width="9.140625" style="48"/>
    <col min="513" max="515" width="10.5703125" style="48" customWidth="1"/>
    <col min="516" max="516" width="12.42578125" style="48" customWidth="1"/>
    <col min="517" max="768" width="9.140625" style="48"/>
    <col min="769" max="771" width="10.5703125" style="48" customWidth="1"/>
    <col min="772" max="772" width="12.42578125" style="48" customWidth="1"/>
    <col min="773" max="1024" width="9.140625" style="48"/>
    <col min="1025" max="1027" width="10.5703125" style="48" customWidth="1"/>
    <col min="1028" max="1028" width="12.42578125" style="48" customWidth="1"/>
    <col min="1029" max="1280" width="9.140625" style="48"/>
    <col min="1281" max="1283" width="10.5703125" style="48" customWidth="1"/>
    <col min="1284" max="1284" width="12.42578125" style="48" customWidth="1"/>
    <col min="1285" max="1536" width="9.140625" style="48"/>
    <col min="1537" max="1539" width="10.5703125" style="48" customWidth="1"/>
    <col min="1540" max="1540" width="12.42578125" style="48" customWidth="1"/>
    <col min="1541" max="1792" width="9.140625" style="48"/>
    <col min="1793" max="1795" width="10.5703125" style="48" customWidth="1"/>
    <col min="1796" max="1796" width="12.42578125" style="48" customWidth="1"/>
    <col min="1797" max="2048" width="9.140625" style="48"/>
    <col min="2049" max="2051" width="10.5703125" style="48" customWidth="1"/>
    <col min="2052" max="2052" width="12.42578125" style="48" customWidth="1"/>
    <col min="2053" max="2304" width="9.140625" style="48"/>
    <col min="2305" max="2307" width="10.5703125" style="48" customWidth="1"/>
    <col min="2308" max="2308" width="12.42578125" style="48" customWidth="1"/>
    <col min="2309" max="2560" width="9.140625" style="48"/>
    <col min="2561" max="2563" width="10.5703125" style="48" customWidth="1"/>
    <col min="2564" max="2564" width="12.42578125" style="48" customWidth="1"/>
    <col min="2565" max="2816" width="9.140625" style="48"/>
    <col min="2817" max="2819" width="10.5703125" style="48" customWidth="1"/>
    <col min="2820" max="2820" width="12.42578125" style="48" customWidth="1"/>
    <col min="2821" max="3072" width="9.140625" style="48"/>
    <col min="3073" max="3075" width="10.5703125" style="48" customWidth="1"/>
    <col min="3076" max="3076" width="12.42578125" style="48" customWidth="1"/>
    <col min="3077" max="3328" width="9.140625" style="48"/>
    <col min="3329" max="3331" width="10.5703125" style="48" customWidth="1"/>
    <col min="3332" max="3332" width="12.42578125" style="48" customWidth="1"/>
    <col min="3333" max="3584" width="9.140625" style="48"/>
    <col min="3585" max="3587" width="10.5703125" style="48" customWidth="1"/>
    <col min="3588" max="3588" width="12.42578125" style="48" customWidth="1"/>
    <col min="3589" max="3840" width="9.140625" style="48"/>
    <col min="3841" max="3843" width="10.5703125" style="48" customWidth="1"/>
    <col min="3844" max="3844" width="12.42578125" style="48" customWidth="1"/>
    <col min="3845" max="4096" width="9.140625" style="48"/>
    <col min="4097" max="4099" width="10.5703125" style="48" customWidth="1"/>
    <col min="4100" max="4100" width="12.42578125" style="48" customWidth="1"/>
    <col min="4101" max="4352" width="9.140625" style="48"/>
    <col min="4353" max="4355" width="10.5703125" style="48" customWidth="1"/>
    <col min="4356" max="4356" width="12.42578125" style="48" customWidth="1"/>
    <col min="4357" max="4608" width="9.140625" style="48"/>
    <col min="4609" max="4611" width="10.5703125" style="48" customWidth="1"/>
    <col min="4612" max="4612" width="12.42578125" style="48" customWidth="1"/>
    <col min="4613" max="4864" width="9.140625" style="48"/>
    <col min="4865" max="4867" width="10.5703125" style="48" customWidth="1"/>
    <col min="4868" max="4868" width="12.42578125" style="48" customWidth="1"/>
    <col min="4869" max="5120" width="9.140625" style="48"/>
    <col min="5121" max="5123" width="10.5703125" style="48" customWidth="1"/>
    <col min="5124" max="5124" width="12.42578125" style="48" customWidth="1"/>
    <col min="5125" max="5376" width="9.140625" style="48"/>
    <col min="5377" max="5379" width="10.5703125" style="48" customWidth="1"/>
    <col min="5380" max="5380" width="12.42578125" style="48" customWidth="1"/>
    <col min="5381" max="5632" width="9.140625" style="48"/>
    <col min="5633" max="5635" width="10.5703125" style="48" customWidth="1"/>
    <col min="5636" max="5636" width="12.42578125" style="48" customWidth="1"/>
    <col min="5637" max="5888" width="9.140625" style="48"/>
    <col min="5889" max="5891" width="10.5703125" style="48" customWidth="1"/>
    <col min="5892" max="5892" width="12.42578125" style="48" customWidth="1"/>
    <col min="5893" max="6144" width="9.140625" style="48"/>
    <col min="6145" max="6147" width="10.5703125" style="48" customWidth="1"/>
    <col min="6148" max="6148" width="12.42578125" style="48" customWidth="1"/>
    <col min="6149" max="6400" width="9.140625" style="48"/>
    <col min="6401" max="6403" width="10.5703125" style="48" customWidth="1"/>
    <col min="6404" max="6404" width="12.42578125" style="48" customWidth="1"/>
    <col min="6405" max="6656" width="9.140625" style="48"/>
    <col min="6657" max="6659" width="10.5703125" style="48" customWidth="1"/>
    <col min="6660" max="6660" width="12.42578125" style="48" customWidth="1"/>
    <col min="6661" max="6912" width="9.140625" style="48"/>
    <col min="6913" max="6915" width="10.5703125" style="48" customWidth="1"/>
    <col min="6916" max="6916" width="12.42578125" style="48" customWidth="1"/>
    <col min="6917" max="7168" width="9.140625" style="48"/>
    <col min="7169" max="7171" width="10.5703125" style="48" customWidth="1"/>
    <col min="7172" max="7172" width="12.42578125" style="48" customWidth="1"/>
    <col min="7173" max="7424" width="9.140625" style="48"/>
    <col min="7425" max="7427" width="10.5703125" style="48" customWidth="1"/>
    <col min="7428" max="7428" width="12.42578125" style="48" customWidth="1"/>
    <col min="7429" max="7680" width="9.140625" style="48"/>
    <col min="7681" max="7683" width="10.5703125" style="48" customWidth="1"/>
    <col min="7684" max="7684" width="12.42578125" style="48" customWidth="1"/>
    <col min="7685" max="7936" width="9.140625" style="48"/>
    <col min="7937" max="7939" width="10.5703125" style="48" customWidth="1"/>
    <col min="7940" max="7940" width="12.42578125" style="48" customWidth="1"/>
    <col min="7941" max="8192" width="9.140625" style="48"/>
    <col min="8193" max="8195" width="10.5703125" style="48" customWidth="1"/>
    <col min="8196" max="8196" width="12.42578125" style="48" customWidth="1"/>
    <col min="8197" max="8448" width="9.140625" style="48"/>
    <col min="8449" max="8451" width="10.5703125" style="48" customWidth="1"/>
    <col min="8452" max="8452" width="12.42578125" style="48" customWidth="1"/>
    <col min="8453" max="8704" width="9.140625" style="48"/>
    <col min="8705" max="8707" width="10.5703125" style="48" customWidth="1"/>
    <col min="8708" max="8708" width="12.42578125" style="48" customWidth="1"/>
    <col min="8709" max="8960" width="9.140625" style="48"/>
    <col min="8961" max="8963" width="10.5703125" style="48" customWidth="1"/>
    <col min="8964" max="8964" width="12.42578125" style="48" customWidth="1"/>
    <col min="8965" max="9216" width="9.140625" style="48"/>
    <col min="9217" max="9219" width="10.5703125" style="48" customWidth="1"/>
    <col min="9220" max="9220" width="12.42578125" style="48" customWidth="1"/>
    <col min="9221" max="9472" width="9.140625" style="48"/>
    <col min="9473" max="9475" width="10.5703125" style="48" customWidth="1"/>
    <col min="9476" max="9476" width="12.42578125" style="48" customWidth="1"/>
    <col min="9477" max="9728" width="9.140625" style="48"/>
    <col min="9729" max="9731" width="10.5703125" style="48" customWidth="1"/>
    <col min="9732" max="9732" width="12.42578125" style="48" customWidth="1"/>
    <col min="9733" max="9984" width="9.140625" style="48"/>
    <col min="9985" max="9987" width="10.5703125" style="48" customWidth="1"/>
    <col min="9988" max="9988" width="12.42578125" style="48" customWidth="1"/>
    <col min="9989" max="10240" width="9.140625" style="48"/>
    <col min="10241" max="10243" width="10.5703125" style="48" customWidth="1"/>
    <col min="10244" max="10244" width="12.42578125" style="48" customWidth="1"/>
    <col min="10245" max="10496" width="9.140625" style="48"/>
    <col min="10497" max="10499" width="10.5703125" style="48" customWidth="1"/>
    <col min="10500" max="10500" width="12.42578125" style="48" customWidth="1"/>
    <col min="10501" max="10752" width="9.140625" style="48"/>
    <col min="10753" max="10755" width="10.5703125" style="48" customWidth="1"/>
    <col min="10756" max="10756" width="12.42578125" style="48" customWidth="1"/>
    <col min="10757" max="11008" width="9.140625" style="48"/>
    <col min="11009" max="11011" width="10.5703125" style="48" customWidth="1"/>
    <col min="11012" max="11012" width="12.42578125" style="48" customWidth="1"/>
    <col min="11013" max="11264" width="9.140625" style="48"/>
    <col min="11265" max="11267" width="10.5703125" style="48" customWidth="1"/>
    <col min="11268" max="11268" width="12.42578125" style="48" customWidth="1"/>
    <col min="11269" max="11520" width="9.140625" style="48"/>
    <col min="11521" max="11523" width="10.5703125" style="48" customWidth="1"/>
    <col min="11524" max="11524" width="12.42578125" style="48" customWidth="1"/>
    <col min="11525" max="11776" width="9.140625" style="48"/>
    <col min="11777" max="11779" width="10.5703125" style="48" customWidth="1"/>
    <col min="11780" max="11780" width="12.42578125" style="48" customWidth="1"/>
    <col min="11781" max="12032" width="9.140625" style="48"/>
    <col min="12033" max="12035" width="10.5703125" style="48" customWidth="1"/>
    <col min="12036" max="12036" width="12.42578125" style="48" customWidth="1"/>
    <col min="12037" max="12288" width="9.140625" style="48"/>
    <col min="12289" max="12291" width="10.5703125" style="48" customWidth="1"/>
    <col min="12292" max="12292" width="12.42578125" style="48" customWidth="1"/>
    <col min="12293" max="12544" width="9.140625" style="48"/>
    <col min="12545" max="12547" width="10.5703125" style="48" customWidth="1"/>
    <col min="12548" max="12548" width="12.42578125" style="48" customWidth="1"/>
    <col min="12549" max="12800" width="9.140625" style="48"/>
    <col min="12801" max="12803" width="10.5703125" style="48" customWidth="1"/>
    <col min="12804" max="12804" width="12.42578125" style="48" customWidth="1"/>
    <col min="12805" max="13056" width="9.140625" style="48"/>
    <col min="13057" max="13059" width="10.5703125" style="48" customWidth="1"/>
    <col min="13060" max="13060" width="12.42578125" style="48" customWidth="1"/>
    <col min="13061" max="13312" width="9.140625" style="48"/>
    <col min="13313" max="13315" width="10.5703125" style="48" customWidth="1"/>
    <col min="13316" max="13316" width="12.42578125" style="48" customWidth="1"/>
    <col min="13317" max="13568" width="9.140625" style="48"/>
    <col min="13569" max="13571" width="10.5703125" style="48" customWidth="1"/>
    <col min="13572" max="13572" width="12.42578125" style="48" customWidth="1"/>
    <col min="13573" max="13824" width="9.140625" style="48"/>
    <col min="13825" max="13827" width="10.5703125" style="48" customWidth="1"/>
    <col min="13828" max="13828" width="12.42578125" style="48" customWidth="1"/>
    <col min="13829" max="14080" width="9.140625" style="48"/>
    <col min="14081" max="14083" width="10.5703125" style="48" customWidth="1"/>
    <col min="14084" max="14084" width="12.42578125" style="48" customWidth="1"/>
    <col min="14085" max="14336" width="9.140625" style="48"/>
    <col min="14337" max="14339" width="10.5703125" style="48" customWidth="1"/>
    <col min="14340" max="14340" width="12.42578125" style="48" customWidth="1"/>
    <col min="14341" max="14592" width="9.140625" style="48"/>
    <col min="14593" max="14595" width="10.5703125" style="48" customWidth="1"/>
    <col min="14596" max="14596" width="12.42578125" style="48" customWidth="1"/>
    <col min="14597" max="14848" width="9.140625" style="48"/>
    <col min="14849" max="14851" width="10.5703125" style="48" customWidth="1"/>
    <col min="14852" max="14852" width="12.42578125" style="48" customWidth="1"/>
    <col min="14853" max="15104" width="9.140625" style="48"/>
    <col min="15105" max="15107" width="10.5703125" style="48" customWidth="1"/>
    <col min="15108" max="15108" width="12.42578125" style="48" customWidth="1"/>
    <col min="15109" max="15360" width="9.140625" style="48"/>
    <col min="15361" max="15363" width="10.5703125" style="48" customWidth="1"/>
    <col min="15364" max="15364" width="12.42578125" style="48" customWidth="1"/>
    <col min="15365" max="15616" width="9.140625" style="48"/>
    <col min="15617" max="15619" width="10.5703125" style="48" customWidth="1"/>
    <col min="15620" max="15620" width="12.42578125" style="48" customWidth="1"/>
    <col min="15621" max="15872" width="9.140625" style="48"/>
    <col min="15873" max="15875" width="10.5703125" style="48" customWidth="1"/>
    <col min="15876" max="15876" width="12.42578125" style="48" customWidth="1"/>
    <col min="15877" max="16128" width="9.140625" style="48"/>
    <col min="16129" max="16131" width="10.5703125" style="48" customWidth="1"/>
    <col min="16132" max="16132" width="12.42578125" style="48" customWidth="1"/>
    <col min="16133" max="16384" width="9.140625" style="48"/>
  </cols>
  <sheetData>
    <row r="1" spans="1:14" ht="15.75" x14ac:dyDescent="0.25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50" customFormat="1" ht="33" customHeight="1" x14ac:dyDescent="0.2">
      <c r="A2" s="49" t="s">
        <v>48</v>
      </c>
      <c r="D2" s="51"/>
    </row>
    <row r="3" spans="1:14" ht="18.75" hidden="1" customHeight="1" x14ac:dyDescent="0.2">
      <c r="A3" s="52" t="s">
        <v>13</v>
      </c>
      <c r="B3" s="53"/>
      <c r="C3" s="54">
        <f>F3/K3</f>
        <v>252.30746742398932</v>
      </c>
      <c r="E3" s="48" t="s">
        <v>45</v>
      </c>
      <c r="F3" s="50">
        <f>(2.5/4*8.33+25)/2</f>
        <v>15.103125</v>
      </c>
      <c r="G3" s="48" t="s">
        <v>46</v>
      </c>
      <c r="H3" s="48">
        <f>1.66*8.33</f>
        <v>13.8278</v>
      </c>
      <c r="I3" s="48" t="s">
        <v>47</v>
      </c>
      <c r="K3" s="48">
        <v>5.9859999999999997E-2</v>
      </c>
    </row>
    <row r="4" spans="1:14" x14ac:dyDescent="0.2">
      <c r="A4" s="56"/>
      <c r="B4" s="56"/>
      <c r="C4" s="56"/>
      <c r="D4" s="57"/>
    </row>
    <row r="5" spans="1:14" s="50" customFormat="1" ht="36" customHeight="1" x14ac:dyDescent="0.2">
      <c r="A5" s="58" t="s">
        <v>27</v>
      </c>
      <c r="D5" s="51"/>
    </row>
    <row r="6" spans="1:14" x14ac:dyDescent="0.2">
      <c r="B6" s="59" t="s">
        <v>20</v>
      </c>
    </row>
    <row r="7" spans="1:14" x14ac:dyDescent="0.2">
      <c r="B7" s="59" t="s">
        <v>22</v>
      </c>
    </row>
    <row r="8" spans="1:14" x14ac:dyDescent="0.2">
      <c r="B8" s="59" t="s">
        <v>21</v>
      </c>
      <c r="F8" s="60"/>
    </row>
    <row r="9" spans="1:14" x14ac:dyDescent="0.2">
      <c r="B9" s="59"/>
      <c r="F9" s="60"/>
    </row>
    <row r="10" spans="1:14" x14ac:dyDescent="0.2">
      <c r="A10" s="86" t="s">
        <v>24</v>
      </c>
      <c r="B10" s="87"/>
      <c r="C10" s="88"/>
      <c r="D10" s="61"/>
      <c r="E10" s="93" t="s">
        <v>12</v>
      </c>
      <c r="F10" s="94"/>
      <c r="G10" s="95" t="s">
        <v>19</v>
      </c>
      <c r="H10" s="96"/>
      <c r="I10" s="97"/>
    </row>
    <row r="11" spans="1:14" x14ac:dyDescent="0.2">
      <c r="A11" s="62" t="s">
        <v>0</v>
      </c>
      <c r="B11" s="63" t="s">
        <v>1</v>
      </c>
      <c r="C11" s="64" t="s">
        <v>2</v>
      </c>
      <c r="E11" s="101" t="s">
        <v>26</v>
      </c>
      <c r="F11" s="102"/>
      <c r="G11" s="98"/>
      <c r="H11" s="99"/>
      <c r="I11" s="100"/>
    </row>
    <row r="12" spans="1:14" x14ac:dyDescent="0.2">
      <c r="A12" s="65">
        <v>4</v>
      </c>
      <c r="B12" s="65">
        <v>4</v>
      </c>
      <c r="C12" s="65">
        <v>0.3125</v>
      </c>
      <c r="D12" s="66"/>
      <c r="E12" s="103">
        <v>0.125</v>
      </c>
      <c r="F12" s="104"/>
      <c r="G12" s="105">
        <f>SUM($C$3/((A12+B12+E12)*C12*E12*(144/((A12+E12)*(B12+E12)))))</f>
        <v>93.936010948623718</v>
      </c>
      <c r="H12" s="106"/>
      <c r="I12" s="107"/>
    </row>
    <row r="14" spans="1:14" s="69" customFormat="1" ht="36" customHeight="1" x14ac:dyDescent="0.2">
      <c r="A14" s="67" t="s">
        <v>28</v>
      </c>
      <c r="B14" s="68"/>
      <c r="C14" s="68"/>
      <c r="D14" s="68"/>
    </row>
    <row r="15" spans="1:14" x14ac:dyDescent="0.2">
      <c r="A15" s="86" t="s">
        <v>24</v>
      </c>
      <c r="B15" s="87"/>
      <c r="C15" s="88"/>
      <c r="D15" s="70" t="s">
        <v>3</v>
      </c>
      <c r="E15" s="89" t="s">
        <v>25</v>
      </c>
      <c r="F15" s="90"/>
      <c r="G15" s="90"/>
      <c r="H15" s="90"/>
      <c r="I15" s="90"/>
      <c r="J15" s="90"/>
      <c r="K15" s="90"/>
      <c r="L15" s="91"/>
    </row>
    <row r="16" spans="1:14" x14ac:dyDescent="0.2">
      <c r="A16" s="62" t="s">
        <v>0</v>
      </c>
      <c r="B16" s="63" t="s">
        <v>1</v>
      </c>
      <c r="C16" s="64" t="s">
        <v>2</v>
      </c>
      <c r="D16" s="71"/>
      <c r="E16" s="72" t="s">
        <v>4</v>
      </c>
      <c r="F16" s="73" t="s">
        <v>5</v>
      </c>
      <c r="G16" s="73" t="s">
        <v>6</v>
      </c>
      <c r="H16" s="73" t="s">
        <v>7</v>
      </c>
      <c r="I16" s="73" t="s">
        <v>8</v>
      </c>
      <c r="J16" s="73" t="s">
        <v>9</v>
      </c>
      <c r="K16" s="73" t="s">
        <v>10</v>
      </c>
      <c r="L16" s="74" t="s">
        <v>11</v>
      </c>
    </row>
    <row r="17" spans="1:12" x14ac:dyDescent="0.2">
      <c r="A17" s="62"/>
      <c r="B17" s="63"/>
      <c r="C17" s="64"/>
      <c r="D17" s="71"/>
      <c r="E17" s="75">
        <v>6.25E-2</v>
      </c>
      <c r="F17" s="76">
        <v>0.125</v>
      </c>
      <c r="G17" s="76">
        <v>0.188</v>
      </c>
      <c r="H17" s="76">
        <v>0.25</v>
      </c>
      <c r="I17" s="76">
        <v>0.313</v>
      </c>
      <c r="J17" s="76">
        <v>0.375</v>
      </c>
      <c r="K17" s="76">
        <v>0.438</v>
      </c>
      <c r="L17" s="77">
        <v>0.5</v>
      </c>
    </row>
    <row r="18" spans="1:12" x14ac:dyDescent="0.2">
      <c r="A18" s="78">
        <v>1</v>
      </c>
      <c r="B18" s="78">
        <v>1</v>
      </c>
      <c r="C18" s="78">
        <v>0.25</v>
      </c>
      <c r="D18" s="79">
        <f t="shared" ref="D18:D27" si="0">SUM(144/(A18*B18))</f>
        <v>144</v>
      </c>
      <c r="E18" s="80">
        <f t="shared" ref="E18:L27" si="1">SUM($C$3/(($A18+$B18-E$17)*$C18*$D18*E$17))</f>
        <v>57.876981774678555</v>
      </c>
      <c r="F18" s="80">
        <f t="shared" si="1"/>
        <v>29.903107250250585</v>
      </c>
      <c r="G18" s="80">
        <f t="shared" si="1"/>
        <v>20.573660119820232</v>
      </c>
      <c r="H18" s="80">
        <f t="shared" si="1"/>
        <v>16.019521741205672</v>
      </c>
      <c r="I18" s="80">
        <f t="shared" si="1"/>
        <v>13.272972158410171</v>
      </c>
      <c r="J18" s="80">
        <f t="shared" si="1"/>
        <v>11.501195096250225</v>
      </c>
      <c r="K18" s="80">
        <f t="shared" si="1"/>
        <v>10.244068256037339</v>
      </c>
      <c r="L18" s="80">
        <f t="shared" si="1"/>
        <v>9.3447210157033087</v>
      </c>
    </row>
    <row r="19" spans="1:12" x14ac:dyDescent="0.2">
      <c r="A19" s="78">
        <v>2</v>
      </c>
      <c r="B19" s="78">
        <v>2</v>
      </c>
      <c r="C19" s="78">
        <v>0.25</v>
      </c>
      <c r="D19" s="79">
        <f t="shared" si="0"/>
        <v>36</v>
      </c>
      <c r="E19" s="80">
        <f t="shared" si="1"/>
        <v>113.91659904857366</v>
      </c>
      <c r="F19" s="80">
        <f t="shared" si="1"/>
        <v>57.876981774678555</v>
      </c>
      <c r="G19" s="80">
        <f t="shared" si="1"/>
        <v>39.118019031599438</v>
      </c>
      <c r="H19" s="80">
        <f t="shared" si="1"/>
        <v>29.903107250250585</v>
      </c>
      <c r="I19" s="80">
        <f t="shared" si="1"/>
        <v>24.29238300107183</v>
      </c>
      <c r="J19" s="80">
        <f t="shared" si="1"/>
        <v>20.622832586379715</v>
      </c>
      <c r="K19" s="80">
        <f t="shared" si="1"/>
        <v>17.968820455845393</v>
      </c>
      <c r="L19" s="80">
        <f t="shared" si="1"/>
        <v>16.019521741205672</v>
      </c>
    </row>
    <row r="20" spans="1:12" x14ac:dyDescent="0.2">
      <c r="A20" s="78">
        <v>4.25</v>
      </c>
      <c r="B20" s="78">
        <v>4.25</v>
      </c>
      <c r="C20" s="78">
        <v>0.3125</v>
      </c>
      <c r="D20" s="79">
        <f t="shared" si="0"/>
        <v>7.9723183391003456</v>
      </c>
      <c r="E20" s="80">
        <f t="shared" si="1"/>
        <v>192.04439989605379</v>
      </c>
      <c r="F20" s="80">
        <f t="shared" si="1"/>
        <v>96.738783529728579</v>
      </c>
      <c r="G20" s="80">
        <f t="shared" si="1"/>
        <v>64.808514482832194</v>
      </c>
      <c r="H20" s="80">
        <f t="shared" si="1"/>
        <v>49.102261337059204</v>
      </c>
      <c r="I20" s="80">
        <f t="shared" si="1"/>
        <v>39.520854189738436</v>
      </c>
      <c r="J20" s="80">
        <f t="shared" si="1"/>
        <v>33.238453828163152</v>
      </c>
      <c r="K20" s="80">
        <f t="shared" si="1"/>
        <v>28.679960332447674</v>
      </c>
      <c r="L20" s="80">
        <f t="shared" si="1"/>
        <v>25.318353501921152</v>
      </c>
    </row>
    <row r="21" spans="1:12" ht="14.25" customHeight="1" x14ac:dyDescent="0.2">
      <c r="A21" s="78">
        <v>6</v>
      </c>
      <c r="B21" s="78">
        <v>6</v>
      </c>
      <c r="C21" s="78">
        <v>0.5</v>
      </c>
      <c r="D21" s="79">
        <f t="shared" si="0"/>
        <v>4</v>
      </c>
      <c r="E21" s="80">
        <f t="shared" si="1"/>
        <v>169.08563261921799</v>
      </c>
      <c r="F21" s="80">
        <f t="shared" si="1"/>
        <v>84.987778500712196</v>
      </c>
      <c r="G21" s="80">
        <f t="shared" si="1"/>
        <v>56.809219308165993</v>
      </c>
      <c r="H21" s="80">
        <f t="shared" si="1"/>
        <v>42.945951901955631</v>
      </c>
      <c r="I21" s="80">
        <f t="shared" si="1"/>
        <v>34.486786391912659</v>
      </c>
      <c r="J21" s="80">
        <f t="shared" si="1"/>
        <v>28.938490887339277</v>
      </c>
      <c r="K21" s="80">
        <f t="shared" si="1"/>
        <v>24.911107341873883</v>
      </c>
      <c r="L21" s="80">
        <f t="shared" si="1"/>
        <v>21.939779775999071</v>
      </c>
    </row>
    <row r="22" spans="1:12" x14ac:dyDescent="0.2">
      <c r="A22" s="78">
        <v>8</v>
      </c>
      <c r="B22" s="78">
        <v>8</v>
      </c>
      <c r="C22" s="78">
        <v>0.375</v>
      </c>
      <c r="D22" s="79">
        <f t="shared" si="0"/>
        <v>2.25</v>
      </c>
      <c r="E22" s="80">
        <f t="shared" si="1"/>
        <v>300.20374337506473</v>
      </c>
      <c r="F22" s="80">
        <f t="shared" si="1"/>
        <v>150.69282393827066</v>
      </c>
      <c r="G22" s="80">
        <f t="shared" si="1"/>
        <v>100.59390407181519</v>
      </c>
      <c r="H22" s="80">
        <f t="shared" si="1"/>
        <v>75.944399365715782</v>
      </c>
      <c r="I22" s="80">
        <f t="shared" si="1"/>
        <v>60.902074244033471</v>
      </c>
      <c r="J22" s="80">
        <f t="shared" si="1"/>
        <v>51.034636373761003</v>
      </c>
      <c r="K22" s="80">
        <f t="shared" si="1"/>
        <v>43.870925563104173</v>
      </c>
      <c r="L22" s="80">
        <f t="shared" si="1"/>
        <v>38.584654516452368</v>
      </c>
    </row>
    <row r="23" spans="1:12" x14ac:dyDescent="0.2">
      <c r="A23" s="78">
        <v>12</v>
      </c>
      <c r="B23" s="78">
        <v>12</v>
      </c>
      <c r="C23" s="78">
        <v>0.375</v>
      </c>
      <c r="D23" s="79">
        <f t="shared" si="0"/>
        <v>1</v>
      </c>
      <c r="E23" s="80">
        <f t="shared" si="1"/>
        <v>449.71774872439522</v>
      </c>
      <c r="F23" s="80">
        <f t="shared" si="1"/>
        <v>225.4475101589573</v>
      </c>
      <c r="G23" s="80">
        <f t="shared" si="1"/>
        <v>150.29520095594529</v>
      </c>
      <c r="H23" s="80">
        <f t="shared" si="1"/>
        <v>113.31703800094959</v>
      </c>
      <c r="I23" s="80">
        <f t="shared" si="1"/>
        <v>90.74954139396479</v>
      </c>
      <c r="J23" s="80">
        <f t="shared" si="1"/>
        <v>75.944399365715782</v>
      </c>
      <c r="K23" s="80">
        <f t="shared" si="1"/>
        <v>65.194742514612969</v>
      </c>
      <c r="L23" s="80">
        <f t="shared" si="1"/>
        <v>57.261269202607508</v>
      </c>
    </row>
    <row r="24" spans="1:12" x14ac:dyDescent="0.2">
      <c r="A24" s="78">
        <v>13</v>
      </c>
      <c r="B24" s="78">
        <v>13</v>
      </c>
      <c r="C24" s="78">
        <v>0.375</v>
      </c>
      <c r="D24" s="79">
        <f t="shared" si="0"/>
        <v>0.85207100591715978</v>
      </c>
      <c r="E24" s="80">
        <f t="shared" si="1"/>
        <v>487.0963976185397</v>
      </c>
      <c r="F24" s="80">
        <f t="shared" si="1"/>
        <v>244.13647948272217</v>
      </c>
      <c r="G24" s="80">
        <f t="shared" si="1"/>
        <v>162.72097709520918</v>
      </c>
      <c r="H24" s="80">
        <f t="shared" si="1"/>
        <v>122.6608040119502</v>
      </c>
      <c r="I24" s="80">
        <f t="shared" si="1"/>
        <v>98.212174284766988</v>
      </c>
      <c r="J24" s="80">
        <f t="shared" si="1"/>
        <v>82.172766264916234</v>
      </c>
      <c r="K24" s="80">
        <f t="shared" si="1"/>
        <v>70.526788464445247</v>
      </c>
      <c r="L24" s="80">
        <f t="shared" si="1"/>
        <v>61.931680457014075</v>
      </c>
    </row>
    <row r="25" spans="1:12" x14ac:dyDescent="0.2">
      <c r="A25" s="78">
        <v>16</v>
      </c>
      <c r="B25" s="78">
        <v>16</v>
      </c>
      <c r="C25" s="78">
        <v>0.375</v>
      </c>
      <c r="D25" s="79">
        <f t="shared" si="0"/>
        <v>0.5625</v>
      </c>
      <c r="E25" s="80">
        <f t="shared" si="1"/>
        <v>599.23252102263405</v>
      </c>
      <c r="F25" s="80">
        <f t="shared" si="1"/>
        <v>300.20374337506473</v>
      </c>
      <c r="G25" s="80">
        <f t="shared" si="1"/>
        <v>199.99884461002659</v>
      </c>
      <c r="H25" s="80">
        <f t="shared" si="1"/>
        <v>150.69282393827066</v>
      </c>
      <c r="I25" s="80">
        <f t="shared" si="1"/>
        <v>120.60098320019601</v>
      </c>
      <c r="J25" s="80">
        <f t="shared" si="1"/>
        <v>100.85896516553558</v>
      </c>
      <c r="K25" s="80">
        <f t="shared" si="1"/>
        <v>86.524218188077683</v>
      </c>
      <c r="L25" s="80">
        <f t="shared" si="1"/>
        <v>75.944399365715782</v>
      </c>
    </row>
    <row r="26" spans="1:12" x14ac:dyDescent="0.2">
      <c r="A26" s="78">
        <v>18</v>
      </c>
      <c r="B26" s="78">
        <v>18</v>
      </c>
      <c r="C26" s="78">
        <v>0.375</v>
      </c>
      <c r="D26" s="79">
        <f t="shared" si="0"/>
        <v>0.44444444444444442</v>
      </c>
      <c r="E26" s="80">
        <f t="shared" si="1"/>
        <v>673.9900347186915</v>
      </c>
      <c r="F26" s="80">
        <f t="shared" si="1"/>
        <v>337.58211669272441</v>
      </c>
      <c r="G26" s="80">
        <f t="shared" si="1"/>
        <v>224.8510549987904</v>
      </c>
      <c r="H26" s="80">
        <f t="shared" si="1"/>
        <v>169.38123687204879</v>
      </c>
      <c r="I26" s="80">
        <f t="shared" si="1"/>
        <v>135.52735928341974</v>
      </c>
      <c r="J26" s="80">
        <f t="shared" si="1"/>
        <v>113.31703800094959</v>
      </c>
      <c r="K26" s="80">
        <f t="shared" si="1"/>
        <v>97.189884625188398</v>
      </c>
      <c r="L26" s="80">
        <f t="shared" si="1"/>
        <v>85.28703124191189</v>
      </c>
    </row>
    <row r="27" spans="1:12" ht="12" customHeight="1" x14ac:dyDescent="0.2">
      <c r="A27" s="78">
        <v>24</v>
      </c>
      <c r="B27" s="78">
        <v>24</v>
      </c>
      <c r="C27" s="78">
        <v>0.375</v>
      </c>
      <c r="D27" s="79">
        <f t="shared" si="0"/>
        <v>0.25</v>
      </c>
      <c r="E27" s="80">
        <f t="shared" si="1"/>
        <v>898.26283056815316</v>
      </c>
      <c r="F27" s="80">
        <f t="shared" si="1"/>
        <v>449.71774872439522</v>
      </c>
      <c r="G27" s="80">
        <f t="shared" si="1"/>
        <v>299.40846023282603</v>
      </c>
      <c r="H27" s="80">
        <f t="shared" si="1"/>
        <v>225.4475101589573</v>
      </c>
      <c r="I27" s="80">
        <f t="shared" si="1"/>
        <v>180.30778929258241</v>
      </c>
      <c r="J27" s="80">
        <f t="shared" si="1"/>
        <v>150.69282393827066</v>
      </c>
      <c r="K27" s="80">
        <f t="shared" si="1"/>
        <v>129.18872403425516</v>
      </c>
      <c r="L27" s="80">
        <f t="shared" si="1"/>
        <v>113.31703800094959</v>
      </c>
    </row>
    <row r="28" spans="1:12" x14ac:dyDescent="0.2">
      <c r="A28" s="55"/>
      <c r="B28" s="55"/>
      <c r="C28" s="55"/>
      <c r="E28" s="81" t="s">
        <v>14</v>
      </c>
      <c r="F28" s="82" t="s">
        <v>16</v>
      </c>
    </row>
    <row r="29" spans="1:12" x14ac:dyDescent="0.2">
      <c r="A29" s="55"/>
      <c r="B29" s="55"/>
      <c r="C29" s="55"/>
      <c r="E29" s="81"/>
      <c r="F29" s="82"/>
    </row>
    <row r="30" spans="1:12" x14ac:dyDescent="0.2">
      <c r="A30" s="83" t="s">
        <v>17</v>
      </c>
      <c r="B30" s="84" t="s">
        <v>35</v>
      </c>
      <c r="C30" s="55"/>
    </row>
    <row r="31" spans="1:12" x14ac:dyDescent="0.2">
      <c r="A31" s="55"/>
      <c r="B31" s="84" t="s">
        <v>18</v>
      </c>
      <c r="C31" s="55"/>
      <c r="E31" s="85"/>
      <c r="F31" s="85"/>
      <c r="G31" s="85"/>
      <c r="H31" s="85"/>
      <c r="I31" s="85"/>
      <c r="J31" s="85"/>
      <c r="K31" s="85"/>
      <c r="L31" s="85"/>
    </row>
    <row r="32" spans="1:12" x14ac:dyDescent="0.2">
      <c r="B32" s="84" t="s">
        <v>36</v>
      </c>
      <c r="E32" s="85"/>
      <c r="F32" s="85"/>
      <c r="G32" s="85"/>
      <c r="H32" s="85"/>
      <c r="I32" s="85"/>
      <c r="J32" s="85"/>
      <c r="K32" s="85"/>
      <c r="L32" s="85"/>
    </row>
    <row r="33" spans="2:12" x14ac:dyDescent="0.2">
      <c r="B33" s="84"/>
      <c r="E33" s="85"/>
      <c r="F33" s="85"/>
      <c r="G33" s="85"/>
      <c r="H33" s="85"/>
      <c r="I33" s="85"/>
      <c r="J33" s="85"/>
      <c r="K33" s="85"/>
      <c r="L33" s="85"/>
    </row>
  </sheetData>
  <mergeCells count="9">
    <mergeCell ref="A15:C15"/>
    <mergeCell ref="E15:L15"/>
    <mergeCell ref="A1:N1"/>
    <mergeCell ref="A10:C10"/>
    <mergeCell ref="E10:F10"/>
    <mergeCell ref="G10:I11"/>
    <mergeCell ref="E11:F11"/>
    <mergeCell ref="E12:F12"/>
    <mergeCell ref="G12:I12"/>
  </mergeCells>
  <pageMargins left="0.75" right="0.75" top="1" bottom="0.85" header="0.5" footer="0.5"/>
  <pageSetup orientation="landscape" horizontalDpi="300" verticalDpi="300" r:id="rId1"/>
  <headerFooter alignWithMargins="0">
    <oddFooter>&amp;L&amp;F, &amp;A&amp;RAppendix B Page 10 Rev 12/2003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12" sqref="A12"/>
    </sheetView>
  </sheetViews>
  <sheetFormatPr defaultRowHeight="12.75" x14ac:dyDescent="0.2"/>
  <cols>
    <col min="1" max="3" width="10.5703125" style="48" customWidth="1"/>
    <col min="4" max="4" width="12.42578125" style="55" customWidth="1"/>
    <col min="5" max="256" width="9.140625" style="48"/>
    <col min="257" max="259" width="10.5703125" style="48" customWidth="1"/>
    <col min="260" max="260" width="12.42578125" style="48" customWidth="1"/>
    <col min="261" max="512" width="9.140625" style="48"/>
    <col min="513" max="515" width="10.5703125" style="48" customWidth="1"/>
    <col min="516" max="516" width="12.42578125" style="48" customWidth="1"/>
    <col min="517" max="768" width="9.140625" style="48"/>
    <col min="769" max="771" width="10.5703125" style="48" customWidth="1"/>
    <col min="772" max="772" width="12.42578125" style="48" customWidth="1"/>
    <col min="773" max="1024" width="9.140625" style="48"/>
    <col min="1025" max="1027" width="10.5703125" style="48" customWidth="1"/>
    <col min="1028" max="1028" width="12.42578125" style="48" customWidth="1"/>
    <col min="1029" max="1280" width="9.140625" style="48"/>
    <col min="1281" max="1283" width="10.5703125" style="48" customWidth="1"/>
    <col min="1284" max="1284" width="12.42578125" style="48" customWidth="1"/>
    <col min="1285" max="1536" width="9.140625" style="48"/>
    <col min="1537" max="1539" width="10.5703125" style="48" customWidth="1"/>
    <col min="1540" max="1540" width="12.42578125" style="48" customWidth="1"/>
    <col min="1541" max="1792" width="9.140625" style="48"/>
    <col min="1793" max="1795" width="10.5703125" style="48" customWidth="1"/>
    <col min="1796" max="1796" width="12.42578125" style="48" customWidth="1"/>
    <col min="1797" max="2048" width="9.140625" style="48"/>
    <col min="2049" max="2051" width="10.5703125" style="48" customWidth="1"/>
    <col min="2052" max="2052" width="12.42578125" style="48" customWidth="1"/>
    <col min="2053" max="2304" width="9.140625" style="48"/>
    <col min="2305" max="2307" width="10.5703125" style="48" customWidth="1"/>
    <col min="2308" max="2308" width="12.42578125" style="48" customWidth="1"/>
    <col min="2309" max="2560" width="9.140625" style="48"/>
    <col min="2561" max="2563" width="10.5703125" style="48" customWidth="1"/>
    <col min="2564" max="2564" width="12.42578125" style="48" customWidth="1"/>
    <col min="2565" max="2816" width="9.140625" style="48"/>
    <col min="2817" max="2819" width="10.5703125" style="48" customWidth="1"/>
    <col min="2820" max="2820" width="12.42578125" style="48" customWidth="1"/>
    <col min="2821" max="3072" width="9.140625" style="48"/>
    <col min="3073" max="3075" width="10.5703125" style="48" customWidth="1"/>
    <col min="3076" max="3076" width="12.42578125" style="48" customWidth="1"/>
    <col min="3077" max="3328" width="9.140625" style="48"/>
    <col min="3329" max="3331" width="10.5703125" style="48" customWidth="1"/>
    <col min="3332" max="3332" width="12.42578125" style="48" customWidth="1"/>
    <col min="3333" max="3584" width="9.140625" style="48"/>
    <col min="3585" max="3587" width="10.5703125" style="48" customWidth="1"/>
    <col min="3588" max="3588" width="12.42578125" style="48" customWidth="1"/>
    <col min="3589" max="3840" width="9.140625" style="48"/>
    <col min="3841" max="3843" width="10.5703125" style="48" customWidth="1"/>
    <col min="3844" max="3844" width="12.42578125" style="48" customWidth="1"/>
    <col min="3845" max="4096" width="9.140625" style="48"/>
    <col min="4097" max="4099" width="10.5703125" style="48" customWidth="1"/>
    <col min="4100" max="4100" width="12.42578125" style="48" customWidth="1"/>
    <col min="4101" max="4352" width="9.140625" style="48"/>
    <col min="4353" max="4355" width="10.5703125" style="48" customWidth="1"/>
    <col min="4356" max="4356" width="12.42578125" style="48" customWidth="1"/>
    <col min="4357" max="4608" width="9.140625" style="48"/>
    <col min="4609" max="4611" width="10.5703125" style="48" customWidth="1"/>
    <col min="4612" max="4612" width="12.42578125" style="48" customWidth="1"/>
    <col min="4613" max="4864" width="9.140625" style="48"/>
    <col min="4865" max="4867" width="10.5703125" style="48" customWidth="1"/>
    <col min="4868" max="4868" width="12.42578125" style="48" customWidth="1"/>
    <col min="4869" max="5120" width="9.140625" style="48"/>
    <col min="5121" max="5123" width="10.5703125" style="48" customWidth="1"/>
    <col min="5124" max="5124" width="12.42578125" style="48" customWidth="1"/>
    <col min="5125" max="5376" width="9.140625" style="48"/>
    <col min="5377" max="5379" width="10.5703125" style="48" customWidth="1"/>
    <col min="5380" max="5380" width="12.42578125" style="48" customWidth="1"/>
    <col min="5381" max="5632" width="9.140625" style="48"/>
    <col min="5633" max="5635" width="10.5703125" style="48" customWidth="1"/>
    <col min="5636" max="5636" width="12.42578125" style="48" customWidth="1"/>
    <col min="5637" max="5888" width="9.140625" style="48"/>
    <col min="5889" max="5891" width="10.5703125" style="48" customWidth="1"/>
    <col min="5892" max="5892" width="12.42578125" style="48" customWidth="1"/>
    <col min="5893" max="6144" width="9.140625" style="48"/>
    <col min="6145" max="6147" width="10.5703125" style="48" customWidth="1"/>
    <col min="6148" max="6148" width="12.42578125" style="48" customWidth="1"/>
    <col min="6149" max="6400" width="9.140625" style="48"/>
    <col min="6401" max="6403" width="10.5703125" style="48" customWidth="1"/>
    <col min="6404" max="6404" width="12.42578125" style="48" customWidth="1"/>
    <col min="6405" max="6656" width="9.140625" style="48"/>
    <col min="6657" max="6659" width="10.5703125" style="48" customWidth="1"/>
    <col min="6660" max="6660" width="12.42578125" style="48" customWidth="1"/>
    <col min="6661" max="6912" width="9.140625" style="48"/>
    <col min="6913" max="6915" width="10.5703125" style="48" customWidth="1"/>
    <col min="6916" max="6916" width="12.42578125" style="48" customWidth="1"/>
    <col min="6917" max="7168" width="9.140625" style="48"/>
    <col min="7169" max="7171" width="10.5703125" style="48" customWidth="1"/>
    <col min="7172" max="7172" width="12.42578125" style="48" customWidth="1"/>
    <col min="7173" max="7424" width="9.140625" style="48"/>
    <col min="7425" max="7427" width="10.5703125" style="48" customWidth="1"/>
    <col min="7428" max="7428" width="12.42578125" style="48" customWidth="1"/>
    <col min="7429" max="7680" width="9.140625" style="48"/>
    <col min="7681" max="7683" width="10.5703125" style="48" customWidth="1"/>
    <col min="7684" max="7684" width="12.42578125" style="48" customWidth="1"/>
    <col min="7685" max="7936" width="9.140625" style="48"/>
    <col min="7937" max="7939" width="10.5703125" style="48" customWidth="1"/>
    <col min="7940" max="7940" width="12.42578125" style="48" customWidth="1"/>
    <col min="7941" max="8192" width="9.140625" style="48"/>
    <col min="8193" max="8195" width="10.5703125" style="48" customWidth="1"/>
    <col min="8196" max="8196" width="12.42578125" style="48" customWidth="1"/>
    <col min="8197" max="8448" width="9.140625" style="48"/>
    <col min="8449" max="8451" width="10.5703125" style="48" customWidth="1"/>
    <col min="8452" max="8452" width="12.42578125" style="48" customWidth="1"/>
    <col min="8453" max="8704" width="9.140625" style="48"/>
    <col min="8705" max="8707" width="10.5703125" style="48" customWidth="1"/>
    <col min="8708" max="8708" width="12.42578125" style="48" customWidth="1"/>
    <col min="8709" max="8960" width="9.140625" style="48"/>
    <col min="8961" max="8963" width="10.5703125" style="48" customWidth="1"/>
    <col min="8964" max="8964" width="12.42578125" style="48" customWidth="1"/>
    <col min="8965" max="9216" width="9.140625" style="48"/>
    <col min="9217" max="9219" width="10.5703125" style="48" customWidth="1"/>
    <col min="9220" max="9220" width="12.42578125" style="48" customWidth="1"/>
    <col min="9221" max="9472" width="9.140625" style="48"/>
    <col min="9473" max="9475" width="10.5703125" style="48" customWidth="1"/>
    <col min="9476" max="9476" width="12.42578125" style="48" customWidth="1"/>
    <col min="9477" max="9728" width="9.140625" style="48"/>
    <col min="9729" max="9731" width="10.5703125" style="48" customWidth="1"/>
    <col min="9732" max="9732" width="12.42578125" style="48" customWidth="1"/>
    <col min="9733" max="9984" width="9.140625" style="48"/>
    <col min="9985" max="9987" width="10.5703125" style="48" customWidth="1"/>
    <col min="9988" max="9988" width="12.42578125" style="48" customWidth="1"/>
    <col min="9989" max="10240" width="9.140625" style="48"/>
    <col min="10241" max="10243" width="10.5703125" style="48" customWidth="1"/>
    <col min="10244" max="10244" width="12.42578125" style="48" customWidth="1"/>
    <col min="10245" max="10496" width="9.140625" style="48"/>
    <col min="10497" max="10499" width="10.5703125" style="48" customWidth="1"/>
    <col min="10500" max="10500" width="12.42578125" style="48" customWidth="1"/>
    <col min="10501" max="10752" width="9.140625" style="48"/>
    <col min="10753" max="10755" width="10.5703125" style="48" customWidth="1"/>
    <col min="10756" max="10756" width="12.42578125" style="48" customWidth="1"/>
    <col min="10757" max="11008" width="9.140625" style="48"/>
    <col min="11009" max="11011" width="10.5703125" style="48" customWidth="1"/>
    <col min="11012" max="11012" width="12.42578125" style="48" customWidth="1"/>
    <col min="11013" max="11264" width="9.140625" style="48"/>
    <col min="11265" max="11267" width="10.5703125" style="48" customWidth="1"/>
    <col min="11268" max="11268" width="12.42578125" style="48" customWidth="1"/>
    <col min="11269" max="11520" width="9.140625" style="48"/>
    <col min="11521" max="11523" width="10.5703125" style="48" customWidth="1"/>
    <col min="11524" max="11524" width="12.42578125" style="48" customWidth="1"/>
    <col min="11525" max="11776" width="9.140625" style="48"/>
    <col min="11777" max="11779" width="10.5703125" style="48" customWidth="1"/>
    <col min="11780" max="11780" width="12.42578125" style="48" customWidth="1"/>
    <col min="11781" max="12032" width="9.140625" style="48"/>
    <col min="12033" max="12035" width="10.5703125" style="48" customWidth="1"/>
    <col min="12036" max="12036" width="12.42578125" style="48" customWidth="1"/>
    <col min="12037" max="12288" width="9.140625" style="48"/>
    <col min="12289" max="12291" width="10.5703125" style="48" customWidth="1"/>
    <col min="12292" max="12292" width="12.42578125" style="48" customWidth="1"/>
    <col min="12293" max="12544" width="9.140625" style="48"/>
    <col min="12545" max="12547" width="10.5703125" style="48" customWidth="1"/>
    <col min="12548" max="12548" width="12.42578125" style="48" customWidth="1"/>
    <col min="12549" max="12800" width="9.140625" style="48"/>
    <col min="12801" max="12803" width="10.5703125" style="48" customWidth="1"/>
    <col min="12804" max="12804" width="12.42578125" style="48" customWidth="1"/>
    <col min="12805" max="13056" width="9.140625" style="48"/>
    <col min="13057" max="13059" width="10.5703125" style="48" customWidth="1"/>
    <col min="13060" max="13060" width="12.42578125" style="48" customWidth="1"/>
    <col min="13061" max="13312" width="9.140625" style="48"/>
    <col min="13313" max="13315" width="10.5703125" style="48" customWidth="1"/>
    <col min="13316" max="13316" width="12.42578125" style="48" customWidth="1"/>
    <col min="13317" max="13568" width="9.140625" style="48"/>
    <col min="13569" max="13571" width="10.5703125" style="48" customWidth="1"/>
    <col min="13572" max="13572" width="12.42578125" style="48" customWidth="1"/>
    <col min="13573" max="13824" width="9.140625" style="48"/>
    <col min="13825" max="13827" width="10.5703125" style="48" customWidth="1"/>
    <col min="13828" max="13828" width="12.42578125" style="48" customWidth="1"/>
    <col min="13829" max="14080" width="9.140625" style="48"/>
    <col min="14081" max="14083" width="10.5703125" style="48" customWidth="1"/>
    <col min="14084" max="14084" width="12.42578125" style="48" customWidth="1"/>
    <col min="14085" max="14336" width="9.140625" style="48"/>
    <col min="14337" max="14339" width="10.5703125" style="48" customWidth="1"/>
    <col min="14340" max="14340" width="12.42578125" style="48" customWidth="1"/>
    <col min="14341" max="14592" width="9.140625" style="48"/>
    <col min="14593" max="14595" width="10.5703125" style="48" customWidth="1"/>
    <col min="14596" max="14596" width="12.42578125" style="48" customWidth="1"/>
    <col min="14597" max="14848" width="9.140625" style="48"/>
    <col min="14849" max="14851" width="10.5703125" style="48" customWidth="1"/>
    <col min="14852" max="14852" width="12.42578125" style="48" customWidth="1"/>
    <col min="14853" max="15104" width="9.140625" style="48"/>
    <col min="15105" max="15107" width="10.5703125" style="48" customWidth="1"/>
    <col min="15108" max="15108" width="12.42578125" style="48" customWidth="1"/>
    <col min="15109" max="15360" width="9.140625" style="48"/>
    <col min="15361" max="15363" width="10.5703125" style="48" customWidth="1"/>
    <col min="15364" max="15364" width="12.42578125" style="48" customWidth="1"/>
    <col min="15365" max="15616" width="9.140625" style="48"/>
    <col min="15617" max="15619" width="10.5703125" style="48" customWidth="1"/>
    <col min="15620" max="15620" width="12.42578125" style="48" customWidth="1"/>
    <col min="15621" max="15872" width="9.140625" style="48"/>
    <col min="15873" max="15875" width="10.5703125" style="48" customWidth="1"/>
    <col min="15876" max="15876" width="12.42578125" style="48" customWidth="1"/>
    <col min="15877" max="16128" width="9.140625" style="48"/>
    <col min="16129" max="16131" width="10.5703125" style="48" customWidth="1"/>
    <col min="16132" max="16132" width="12.42578125" style="48" customWidth="1"/>
    <col min="16133" max="16384" width="9.140625" style="48"/>
  </cols>
  <sheetData>
    <row r="1" spans="1:14" ht="15.75" x14ac:dyDescent="0.25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50" customFormat="1" ht="33" customHeight="1" x14ac:dyDescent="0.2">
      <c r="A2" s="49" t="s">
        <v>49</v>
      </c>
      <c r="D2" s="51"/>
    </row>
    <row r="3" spans="1:14" ht="18.75" hidden="1" customHeight="1" x14ac:dyDescent="0.2">
      <c r="A3" s="52" t="s">
        <v>13</v>
      </c>
      <c r="B3" s="53"/>
      <c r="C3" s="54">
        <v>231</v>
      </c>
      <c r="E3" s="48" t="s">
        <v>45</v>
      </c>
      <c r="F3" s="50"/>
      <c r="G3" s="48" t="s">
        <v>46</v>
      </c>
      <c r="H3" s="48">
        <f>1.87*8.33</f>
        <v>15.577100000000002</v>
      </c>
    </row>
    <row r="4" spans="1:14" x14ac:dyDescent="0.2">
      <c r="A4" s="56"/>
      <c r="B4" s="56"/>
      <c r="C4" s="56"/>
      <c r="D4" s="57"/>
    </row>
    <row r="5" spans="1:14" s="50" customFormat="1" ht="36" customHeight="1" x14ac:dyDescent="0.2">
      <c r="A5" s="58" t="s">
        <v>27</v>
      </c>
      <c r="D5" s="51"/>
    </row>
    <row r="6" spans="1:14" x14ac:dyDescent="0.2">
      <c r="B6" s="59" t="s">
        <v>20</v>
      </c>
    </row>
    <row r="7" spans="1:14" x14ac:dyDescent="0.2">
      <c r="B7" s="59" t="s">
        <v>22</v>
      </c>
    </row>
    <row r="8" spans="1:14" x14ac:dyDescent="0.2">
      <c r="B8" s="59" t="s">
        <v>21</v>
      </c>
      <c r="F8" s="60"/>
    </row>
    <row r="9" spans="1:14" x14ac:dyDescent="0.2">
      <c r="B9" s="59"/>
      <c r="F9" s="60"/>
    </row>
    <row r="10" spans="1:14" x14ac:dyDescent="0.2">
      <c r="A10" s="86" t="s">
        <v>24</v>
      </c>
      <c r="B10" s="87"/>
      <c r="C10" s="88"/>
      <c r="D10" s="61"/>
      <c r="E10" s="93" t="s">
        <v>12</v>
      </c>
      <c r="F10" s="94"/>
      <c r="G10" s="95" t="s">
        <v>19</v>
      </c>
      <c r="H10" s="96"/>
      <c r="I10" s="97"/>
    </row>
    <row r="11" spans="1:14" x14ac:dyDescent="0.2">
      <c r="A11" s="62" t="s">
        <v>0</v>
      </c>
      <c r="B11" s="63" t="s">
        <v>1</v>
      </c>
      <c r="C11" s="64" t="s">
        <v>2</v>
      </c>
      <c r="E11" s="101" t="s">
        <v>26</v>
      </c>
      <c r="F11" s="102"/>
      <c r="G11" s="98"/>
      <c r="H11" s="99"/>
      <c r="I11" s="100"/>
    </row>
    <row r="12" spans="1:14" x14ac:dyDescent="0.2">
      <c r="A12" s="65">
        <v>4</v>
      </c>
      <c r="B12" s="65">
        <v>4</v>
      </c>
      <c r="C12" s="65">
        <v>0.3125</v>
      </c>
      <c r="D12" s="66"/>
      <c r="E12" s="103">
        <v>0.125</v>
      </c>
      <c r="F12" s="104"/>
      <c r="G12" s="105">
        <f>SUM($C$3/((A12+B12+E12)*C12*E12*(144/((A12+E12)*(B12+E12)))))</f>
        <v>86.003076923076918</v>
      </c>
      <c r="H12" s="106"/>
      <c r="I12" s="107"/>
    </row>
    <row r="14" spans="1:14" s="69" customFormat="1" ht="36" customHeight="1" x14ac:dyDescent="0.2">
      <c r="A14" s="67" t="s">
        <v>28</v>
      </c>
      <c r="B14" s="68"/>
      <c r="C14" s="68"/>
      <c r="D14" s="68"/>
    </row>
    <row r="15" spans="1:14" x14ac:dyDescent="0.2">
      <c r="A15" s="86" t="s">
        <v>24</v>
      </c>
      <c r="B15" s="87"/>
      <c r="C15" s="88"/>
      <c r="D15" s="70" t="s">
        <v>3</v>
      </c>
      <c r="E15" s="89" t="s">
        <v>25</v>
      </c>
      <c r="F15" s="90"/>
      <c r="G15" s="90"/>
      <c r="H15" s="90"/>
      <c r="I15" s="90"/>
      <c r="J15" s="90"/>
      <c r="K15" s="90"/>
      <c r="L15" s="91"/>
    </row>
    <row r="16" spans="1:14" x14ac:dyDescent="0.2">
      <c r="A16" s="62" t="s">
        <v>0</v>
      </c>
      <c r="B16" s="63" t="s">
        <v>1</v>
      </c>
      <c r="C16" s="64" t="s">
        <v>2</v>
      </c>
      <c r="D16" s="71"/>
      <c r="E16" s="72" t="s">
        <v>4</v>
      </c>
      <c r="F16" s="73" t="s">
        <v>5</v>
      </c>
      <c r="G16" s="73" t="s">
        <v>6</v>
      </c>
      <c r="H16" s="73" t="s">
        <v>7</v>
      </c>
      <c r="I16" s="73" t="s">
        <v>8</v>
      </c>
      <c r="J16" s="73" t="s">
        <v>9</v>
      </c>
      <c r="K16" s="73" t="s">
        <v>10</v>
      </c>
      <c r="L16" s="74" t="s">
        <v>11</v>
      </c>
    </row>
    <row r="17" spans="1:12" x14ac:dyDescent="0.2">
      <c r="A17" s="62"/>
      <c r="B17" s="63"/>
      <c r="C17" s="64"/>
      <c r="D17" s="71"/>
      <c r="E17" s="75">
        <v>6.25E-2</v>
      </c>
      <c r="F17" s="76">
        <v>0.125</v>
      </c>
      <c r="G17" s="76">
        <v>0.188</v>
      </c>
      <c r="H17" s="76">
        <v>0.25</v>
      </c>
      <c r="I17" s="76">
        <v>0.313</v>
      </c>
      <c r="J17" s="76">
        <v>0.375</v>
      </c>
      <c r="K17" s="76">
        <v>0.438</v>
      </c>
      <c r="L17" s="77">
        <v>0.5</v>
      </c>
    </row>
    <row r="18" spans="1:12" x14ac:dyDescent="0.2">
      <c r="A18" s="78">
        <v>1</v>
      </c>
      <c r="B18" s="78">
        <v>1</v>
      </c>
      <c r="C18" s="78">
        <v>0.25</v>
      </c>
      <c r="D18" s="79">
        <f t="shared" ref="D18:D27" si="0">SUM(144/(A18*B18))</f>
        <v>144</v>
      </c>
      <c r="E18" s="80">
        <f t="shared" ref="E18:L27" si="1">SUM($C$3/(($A18+$B18-E$17)*$C18*$D18*E$17))</f>
        <v>52.98924731182796</v>
      </c>
      <c r="F18" s="80">
        <f t="shared" si="1"/>
        <v>27.377777777777776</v>
      </c>
      <c r="G18" s="80">
        <f t="shared" si="1"/>
        <v>18.836206221721227</v>
      </c>
      <c r="H18" s="80">
        <f t="shared" si="1"/>
        <v>14.666666666666666</v>
      </c>
      <c r="I18" s="80">
        <f t="shared" si="1"/>
        <v>12.152064304305366</v>
      </c>
      <c r="J18" s="80">
        <f t="shared" si="1"/>
        <v>10.52991452991453</v>
      </c>
      <c r="K18" s="80">
        <f t="shared" si="1"/>
        <v>9.3789525585782592</v>
      </c>
      <c r="L18" s="80">
        <f t="shared" si="1"/>
        <v>8.5555555555555554</v>
      </c>
    </row>
    <row r="19" spans="1:12" x14ac:dyDescent="0.2">
      <c r="A19" s="78">
        <v>2</v>
      </c>
      <c r="B19" s="78">
        <v>2</v>
      </c>
      <c r="C19" s="78">
        <v>0.25</v>
      </c>
      <c r="D19" s="79">
        <f t="shared" si="0"/>
        <v>36</v>
      </c>
      <c r="E19" s="80">
        <f t="shared" si="1"/>
        <v>104.29629629629629</v>
      </c>
      <c r="F19" s="80">
        <f t="shared" si="1"/>
        <v>52.98924731182796</v>
      </c>
      <c r="G19" s="80">
        <f t="shared" si="1"/>
        <v>35.814486541195031</v>
      </c>
      <c r="H19" s="80">
        <f t="shared" si="1"/>
        <v>27.377777777777776</v>
      </c>
      <c r="I19" s="80">
        <f t="shared" si="1"/>
        <v>22.240881455235314</v>
      </c>
      <c r="J19" s="80">
        <f t="shared" si="1"/>
        <v>18.881226053639846</v>
      </c>
      <c r="K19" s="80">
        <f t="shared" si="1"/>
        <v>16.451346318359619</v>
      </c>
      <c r="L19" s="80">
        <f t="shared" si="1"/>
        <v>14.666666666666666</v>
      </c>
    </row>
    <row r="20" spans="1:12" x14ac:dyDescent="0.2">
      <c r="A20" s="78">
        <v>4.25</v>
      </c>
      <c r="B20" s="78">
        <v>4.25</v>
      </c>
      <c r="C20" s="78">
        <v>0.3125</v>
      </c>
      <c r="D20" s="79">
        <f t="shared" si="0"/>
        <v>7.9723183391003456</v>
      </c>
      <c r="E20" s="80">
        <f t="shared" si="1"/>
        <v>175.8261728395062</v>
      </c>
      <c r="F20" s="80">
        <f t="shared" si="1"/>
        <v>88.569154228855723</v>
      </c>
      <c r="G20" s="80">
        <f t="shared" si="1"/>
        <v>59.335409286070217</v>
      </c>
      <c r="H20" s="80">
        <f t="shared" si="1"/>
        <v>44.955555555555563</v>
      </c>
      <c r="I20" s="80">
        <f t="shared" si="1"/>
        <v>36.183302107694836</v>
      </c>
      <c r="J20" s="80">
        <f t="shared" si="1"/>
        <v>30.431452991452989</v>
      </c>
      <c r="K20" s="80">
        <f t="shared" si="1"/>
        <v>26.257926110693873</v>
      </c>
      <c r="L20" s="80">
        <f t="shared" si="1"/>
        <v>23.180208333333333</v>
      </c>
    </row>
    <row r="21" spans="1:12" ht="14.25" customHeight="1" x14ac:dyDescent="0.2">
      <c r="A21" s="78">
        <v>6</v>
      </c>
      <c r="B21" s="78">
        <v>6</v>
      </c>
      <c r="C21" s="78">
        <v>0.5</v>
      </c>
      <c r="D21" s="79">
        <f t="shared" si="0"/>
        <v>4</v>
      </c>
      <c r="E21" s="80">
        <f t="shared" si="1"/>
        <v>154.80628272251309</v>
      </c>
      <c r="F21" s="80">
        <f t="shared" si="1"/>
        <v>77.810526315789474</v>
      </c>
      <c r="G21" s="80">
        <f t="shared" si="1"/>
        <v>52.011657816429022</v>
      </c>
      <c r="H21" s="80">
        <f t="shared" si="1"/>
        <v>39.319148936170215</v>
      </c>
      <c r="I21" s="80">
        <f t="shared" si="1"/>
        <v>31.574363366521499</v>
      </c>
      <c r="J21" s="80">
        <f t="shared" si="1"/>
        <v>26.49462365591398</v>
      </c>
      <c r="K21" s="80">
        <f t="shared" si="1"/>
        <v>22.807354275816149</v>
      </c>
      <c r="L21" s="80">
        <f t="shared" si="1"/>
        <v>20.086956521739129</v>
      </c>
    </row>
    <row r="22" spans="1:12" x14ac:dyDescent="0.2">
      <c r="A22" s="78">
        <v>8</v>
      </c>
      <c r="B22" s="78">
        <v>8</v>
      </c>
      <c r="C22" s="78">
        <v>0.375</v>
      </c>
      <c r="D22" s="79">
        <f t="shared" si="0"/>
        <v>2.25</v>
      </c>
      <c r="E22" s="80">
        <f t="shared" si="1"/>
        <v>274.85141612200437</v>
      </c>
      <c r="F22" s="80">
        <f t="shared" si="1"/>
        <v>137.96675415573054</v>
      </c>
      <c r="G22" s="80">
        <f t="shared" si="1"/>
        <v>92.09870828571411</v>
      </c>
      <c r="H22" s="80">
        <f t="shared" si="1"/>
        <v>69.53086419753086</v>
      </c>
      <c r="I22" s="80">
        <f t="shared" si="1"/>
        <v>55.758869501593331</v>
      </c>
      <c r="J22" s="80">
        <f t="shared" si="1"/>
        <v>46.724740740740742</v>
      </c>
      <c r="K22" s="80">
        <f t="shared" si="1"/>
        <v>40.166008198429999</v>
      </c>
      <c r="L22" s="80">
        <f t="shared" si="1"/>
        <v>35.326164874551971</v>
      </c>
    </row>
    <row r="23" spans="1:12" x14ac:dyDescent="0.2">
      <c r="A23" s="78">
        <v>12</v>
      </c>
      <c r="B23" s="78">
        <v>12</v>
      </c>
      <c r="C23" s="78">
        <v>0.375</v>
      </c>
      <c r="D23" s="79">
        <f t="shared" si="0"/>
        <v>1</v>
      </c>
      <c r="E23" s="80">
        <f t="shared" si="1"/>
        <v>411.73890339425589</v>
      </c>
      <c r="F23" s="80">
        <f t="shared" si="1"/>
        <v>206.40837696335078</v>
      </c>
      <c r="G23" s="80">
        <f t="shared" si="1"/>
        <v>137.60271059469389</v>
      </c>
      <c r="H23" s="80">
        <f t="shared" si="1"/>
        <v>103.74736842105263</v>
      </c>
      <c r="I23" s="80">
        <f t="shared" si="1"/>
        <v>83.085706007973258</v>
      </c>
      <c r="J23" s="80">
        <f t="shared" si="1"/>
        <v>69.53086419753086</v>
      </c>
      <c r="K23" s="80">
        <f t="shared" si="1"/>
        <v>59.689020204733332</v>
      </c>
      <c r="L23" s="80">
        <f t="shared" si="1"/>
        <v>52.425531914893618</v>
      </c>
    </row>
    <row r="24" spans="1:12" x14ac:dyDescent="0.2">
      <c r="A24" s="78">
        <v>13</v>
      </c>
      <c r="B24" s="78">
        <v>13</v>
      </c>
      <c r="C24" s="78">
        <v>0.375</v>
      </c>
      <c r="D24" s="79">
        <f t="shared" si="0"/>
        <v>0.85207100591715978</v>
      </c>
      <c r="E24" s="80">
        <f t="shared" si="1"/>
        <v>445.96091030789825</v>
      </c>
      <c r="F24" s="80">
        <f t="shared" si="1"/>
        <v>223.5190552871712</v>
      </c>
      <c r="G24" s="80">
        <f t="shared" si="1"/>
        <v>148.97912492549324</v>
      </c>
      <c r="H24" s="80">
        <f t="shared" si="1"/>
        <v>112.30204962243796</v>
      </c>
      <c r="I24" s="80">
        <f t="shared" si="1"/>
        <v>89.918116540153193</v>
      </c>
      <c r="J24" s="80">
        <f t="shared" si="1"/>
        <v>75.233242999096646</v>
      </c>
      <c r="K24" s="80">
        <f t="shared" si="1"/>
        <v>64.570772722749155</v>
      </c>
      <c r="L24" s="80">
        <f t="shared" si="1"/>
        <v>56.701525054466224</v>
      </c>
    </row>
    <row r="25" spans="1:12" x14ac:dyDescent="0.2">
      <c r="A25" s="78">
        <v>16</v>
      </c>
      <c r="B25" s="78">
        <v>16</v>
      </c>
      <c r="C25" s="78">
        <v>0.375</v>
      </c>
      <c r="D25" s="79">
        <f t="shared" si="0"/>
        <v>0.5625</v>
      </c>
      <c r="E25" s="80">
        <f t="shared" si="1"/>
        <v>548.6270928462709</v>
      </c>
      <c r="F25" s="80">
        <f t="shared" si="1"/>
        <v>274.85141612200437</v>
      </c>
      <c r="G25" s="80">
        <f t="shared" si="1"/>
        <v>183.10886148795566</v>
      </c>
      <c r="H25" s="80">
        <f t="shared" si="1"/>
        <v>137.96675415573054</v>
      </c>
      <c r="I25" s="80">
        <f t="shared" si="1"/>
        <v>110.41618150932487</v>
      </c>
      <c r="J25" s="80">
        <f t="shared" si="1"/>
        <v>92.341384863123992</v>
      </c>
      <c r="K25" s="80">
        <f t="shared" si="1"/>
        <v>79.217213051640258</v>
      </c>
      <c r="L25" s="80">
        <f t="shared" si="1"/>
        <v>69.53086419753086</v>
      </c>
    </row>
    <row r="26" spans="1:12" x14ac:dyDescent="0.2">
      <c r="A26" s="78">
        <v>18</v>
      </c>
      <c r="B26" s="78">
        <v>18</v>
      </c>
      <c r="C26" s="78">
        <v>0.375</v>
      </c>
      <c r="D26" s="79">
        <f t="shared" si="0"/>
        <v>0.44444444444444442</v>
      </c>
      <c r="E26" s="80">
        <f t="shared" si="1"/>
        <v>617.07130434782607</v>
      </c>
      <c r="F26" s="80">
        <f t="shared" si="1"/>
        <v>309.07317073170736</v>
      </c>
      <c r="G26" s="80">
        <f t="shared" si="1"/>
        <v>205.86229268211537</v>
      </c>
      <c r="H26" s="80">
        <f t="shared" si="1"/>
        <v>155.07692307692309</v>
      </c>
      <c r="I26" s="80">
        <f t="shared" si="1"/>
        <v>124.08201910988431</v>
      </c>
      <c r="J26" s="80">
        <f t="shared" si="1"/>
        <v>103.74736842105263</v>
      </c>
      <c r="K26" s="80">
        <f t="shared" si="1"/>
        <v>88.982159654795453</v>
      </c>
      <c r="L26" s="80">
        <f t="shared" si="1"/>
        <v>78.084507042253534</v>
      </c>
    </row>
    <row r="27" spans="1:12" ht="12" customHeight="1" x14ac:dyDescent="0.2">
      <c r="A27" s="78">
        <v>24</v>
      </c>
      <c r="B27" s="78">
        <v>24</v>
      </c>
      <c r="C27" s="78">
        <v>0.375</v>
      </c>
      <c r="D27" s="79">
        <f t="shared" si="0"/>
        <v>0.25</v>
      </c>
      <c r="E27" s="80">
        <f t="shared" si="1"/>
        <v>822.4041720990873</v>
      </c>
      <c r="F27" s="80">
        <f t="shared" si="1"/>
        <v>411.73890339425589</v>
      </c>
      <c r="G27" s="80">
        <f t="shared" si="1"/>
        <v>274.1232949620055</v>
      </c>
      <c r="H27" s="80">
        <f t="shared" si="1"/>
        <v>206.40837696335078</v>
      </c>
      <c r="I27" s="80">
        <f t="shared" si="1"/>
        <v>165.08072373693989</v>
      </c>
      <c r="J27" s="80">
        <f t="shared" si="1"/>
        <v>137.96675415573054</v>
      </c>
      <c r="K27" s="80">
        <f t="shared" si="1"/>
        <v>118.27868416499955</v>
      </c>
      <c r="L27" s="80">
        <f t="shared" si="1"/>
        <v>103.74736842105263</v>
      </c>
    </row>
    <row r="28" spans="1:12" x14ac:dyDescent="0.2">
      <c r="A28" s="55"/>
      <c r="B28" s="55"/>
      <c r="C28" s="55"/>
      <c r="E28" s="81" t="s">
        <v>14</v>
      </c>
      <c r="F28" s="82" t="s">
        <v>16</v>
      </c>
    </row>
    <row r="29" spans="1:12" x14ac:dyDescent="0.2">
      <c r="A29" s="55"/>
      <c r="B29" s="55"/>
      <c r="C29" s="55"/>
      <c r="E29" s="81"/>
      <c r="F29" s="82"/>
    </row>
    <row r="30" spans="1:12" x14ac:dyDescent="0.2">
      <c r="A30" s="83" t="s">
        <v>17</v>
      </c>
      <c r="B30" s="84" t="s">
        <v>35</v>
      </c>
      <c r="C30" s="55"/>
    </row>
    <row r="31" spans="1:12" x14ac:dyDescent="0.2">
      <c r="A31" s="55"/>
      <c r="B31" s="84" t="s">
        <v>18</v>
      </c>
      <c r="C31" s="55"/>
      <c r="E31" s="85"/>
      <c r="F31" s="85"/>
      <c r="G31" s="85"/>
      <c r="H31" s="85"/>
      <c r="I31" s="85"/>
      <c r="J31" s="85"/>
      <c r="K31" s="85"/>
      <c r="L31" s="85"/>
    </row>
    <row r="32" spans="1:12" x14ac:dyDescent="0.2">
      <c r="B32" s="84" t="s">
        <v>36</v>
      </c>
      <c r="E32" s="85"/>
      <c r="F32" s="85"/>
      <c r="G32" s="85"/>
      <c r="H32" s="85"/>
      <c r="I32" s="85"/>
      <c r="J32" s="85"/>
      <c r="K32" s="85"/>
      <c r="L32" s="85"/>
    </row>
    <row r="33" spans="2:12" x14ac:dyDescent="0.2">
      <c r="B33" s="84"/>
      <c r="E33" s="85"/>
      <c r="F33" s="85"/>
      <c r="G33" s="85"/>
      <c r="H33" s="85"/>
      <c r="I33" s="85"/>
      <c r="J33" s="85"/>
      <c r="K33" s="85"/>
      <c r="L33" s="85"/>
    </row>
  </sheetData>
  <mergeCells count="9">
    <mergeCell ref="A15:C15"/>
    <mergeCell ref="E15:L15"/>
    <mergeCell ref="A1:N1"/>
    <mergeCell ref="A10:C10"/>
    <mergeCell ref="E10:F10"/>
    <mergeCell ref="G10:I11"/>
    <mergeCell ref="E11:F11"/>
    <mergeCell ref="E12:F12"/>
    <mergeCell ref="G12:I12"/>
  </mergeCells>
  <pageMargins left="0.75" right="0.75" top="1" bottom="0.85" header="0.5" footer="0.5"/>
  <pageSetup orientation="landscape" horizontalDpi="300" verticalDpi="300" r:id="rId1"/>
  <headerFooter alignWithMargins="0">
    <oddFooter>&amp;L&amp;F, &amp;A&amp;RAppendix B Page 10 Rev 12/2003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12" sqref="A12"/>
    </sheetView>
  </sheetViews>
  <sheetFormatPr defaultRowHeight="12.75" x14ac:dyDescent="0.2"/>
  <cols>
    <col min="1" max="3" width="10.5703125" customWidth="1"/>
    <col min="4" max="4" width="12.42578125" style="1" hidden="1" customWidth="1"/>
  </cols>
  <sheetData>
    <row r="1" spans="1:14" ht="15.75" x14ac:dyDescent="0.25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0" customFormat="1" ht="33" customHeight="1" x14ac:dyDescent="0.2">
      <c r="A2" s="29" t="s">
        <v>29</v>
      </c>
      <c r="D2" s="31"/>
    </row>
    <row r="3" spans="1:14" ht="18.75" hidden="1" customHeight="1" x14ac:dyDescent="0.2">
      <c r="A3" s="4" t="s">
        <v>13</v>
      </c>
      <c r="B3" s="2"/>
      <c r="C3" s="19">
        <v>45.1</v>
      </c>
    </row>
    <row r="4" spans="1:14" hidden="1" x14ac:dyDescent="0.2">
      <c r="A4" s="5"/>
      <c r="B4" s="5"/>
      <c r="C4" s="5"/>
      <c r="D4" s="6"/>
    </row>
    <row r="5" spans="1:14" s="30" customFormat="1" ht="36" customHeight="1" x14ac:dyDescent="0.2">
      <c r="A5" s="40" t="s">
        <v>27</v>
      </c>
      <c r="D5" s="31"/>
    </row>
    <row r="6" spans="1:14" x14ac:dyDescent="0.2">
      <c r="B6" s="45" t="s">
        <v>20</v>
      </c>
    </row>
    <row r="7" spans="1:14" x14ac:dyDescent="0.2">
      <c r="B7" s="45" t="s">
        <v>22</v>
      </c>
    </row>
    <row r="8" spans="1:14" x14ac:dyDescent="0.2">
      <c r="B8" s="45" t="s">
        <v>21</v>
      </c>
      <c r="F8" s="35"/>
    </row>
    <row r="9" spans="1:14" x14ac:dyDescent="0.2">
      <c r="B9" s="45"/>
      <c r="F9" s="35"/>
    </row>
    <row r="10" spans="1:14" x14ac:dyDescent="0.2">
      <c r="A10" s="108" t="s">
        <v>24</v>
      </c>
      <c r="B10" s="109"/>
      <c r="C10" s="110"/>
      <c r="D10" s="39"/>
      <c r="E10" s="124" t="s">
        <v>12</v>
      </c>
      <c r="F10" s="125"/>
      <c r="G10" s="112" t="s">
        <v>19</v>
      </c>
      <c r="H10" s="113"/>
      <c r="I10" s="114"/>
    </row>
    <row r="11" spans="1:14" x14ac:dyDescent="0.2">
      <c r="A11" s="14" t="s">
        <v>0</v>
      </c>
      <c r="B11" s="15" t="s">
        <v>1</v>
      </c>
      <c r="C11" s="16" t="s">
        <v>2</v>
      </c>
      <c r="E11" s="126" t="s">
        <v>26</v>
      </c>
      <c r="F11" s="127"/>
      <c r="G11" s="115"/>
      <c r="H11" s="116"/>
      <c r="I11" s="117"/>
    </row>
    <row r="12" spans="1:14" x14ac:dyDescent="0.2">
      <c r="A12" s="36">
        <v>4.25</v>
      </c>
      <c r="B12" s="36">
        <v>4.25</v>
      </c>
      <c r="C12" s="36">
        <v>0.3125</v>
      </c>
      <c r="D12" s="37"/>
      <c r="E12" s="128">
        <v>0.125</v>
      </c>
      <c r="F12" s="129"/>
      <c r="G12" s="121">
        <f>SUM($C$3/((A12+B12+E12)*C12*E12*(144/((A12+E12)*(B12+E12)))))</f>
        <v>17.793075684380035</v>
      </c>
      <c r="H12" s="122"/>
      <c r="I12" s="123"/>
    </row>
    <row r="13" spans="1:14" x14ac:dyDescent="0.2">
      <c r="A13" s="46"/>
      <c r="B13" s="46"/>
      <c r="C13" s="46"/>
      <c r="D13" s="37"/>
      <c r="E13" s="46"/>
      <c r="F13" s="46"/>
    </row>
    <row r="14" spans="1:14" s="43" customFormat="1" ht="36" customHeight="1" x14ac:dyDescent="0.2">
      <c r="A14" s="41" t="s">
        <v>28</v>
      </c>
      <c r="B14" s="42"/>
      <c r="C14" s="42"/>
      <c r="D14" s="42"/>
    </row>
    <row r="15" spans="1:14" x14ac:dyDescent="0.2">
      <c r="A15" s="108" t="s">
        <v>24</v>
      </c>
      <c r="B15" s="109"/>
      <c r="C15" s="110"/>
      <c r="D15" s="3" t="s">
        <v>3</v>
      </c>
      <c r="E15" s="118" t="s">
        <v>25</v>
      </c>
      <c r="F15" s="119"/>
      <c r="G15" s="119"/>
      <c r="H15" s="119"/>
      <c r="I15" s="119"/>
      <c r="J15" s="119"/>
      <c r="K15" s="119"/>
      <c r="L15" s="120"/>
    </row>
    <row r="16" spans="1:14" x14ac:dyDescent="0.2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2" hidden="1" x14ac:dyDescent="0.2">
      <c r="A17" s="14"/>
      <c r="B17" s="15"/>
      <c r="C17" s="16"/>
      <c r="D17" s="7"/>
      <c r="E17" s="20">
        <v>6.25E-2</v>
      </c>
      <c r="F17" s="21">
        <v>0.125</v>
      </c>
      <c r="G17" s="21">
        <v>0.188</v>
      </c>
      <c r="H17" s="21">
        <v>0.25</v>
      </c>
      <c r="I17" s="21">
        <v>0.313</v>
      </c>
      <c r="J17" s="21">
        <v>0.375</v>
      </c>
      <c r="K17" s="21">
        <v>0.438</v>
      </c>
      <c r="L17" s="22">
        <v>0.5</v>
      </c>
    </row>
    <row r="18" spans="1:12" x14ac:dyDescent="0.2">
      <c r="A18" s="38">
        <v>1</v>
      </c>
      <c r="B18" s="38">
        <v>1</v>
      </c>
      <c r="C18" s="38">
        <v>0.25</v>
      </c>
      <c r="D18" s="32">
        <f t="shared" ref="D18:D28" si="0">SUM(144/(A18*B18))</f>
        <v>144</v>
      </c>
      <c r="E18" s="33">
        <f t="shared" ref="E18:L28" si="1">SUM($C$3/(($A18+$B18-E$17)*$C18*$D18*E$17))</f>
        <v>10.345519713261648</v>
      </c>
      <c r="F18" s="33">
        <f t="shared" si="1"/>
        <v>5.3451851851851853</v>
      </c>
      <c r="G18" s="33">
        <f t="shared" si="1"/>
        <v>3.677545024240811</v>
      </c>
      <c r="H18" s="33">
        <f t="shared" si="1"/>
        <v>2.8634920634920635</v>
      </c>
      <c r="I18" s="33">
        <f t="shared" si="1"/>
        <v>2.3725458879834287</v>
      </c>
      <c r="J18" s="33">
        <f t="shared" si="1"/>
        <v>2.0558404558404559</v>
      </c>
      <c r="K18" s="33">
        <f t="shared" si="1"/>
        <v>1.8311288328652791</v>
      </c>
      <c r="L18" s="33">
        <f t="shared" si="1"/>
        <v>1.6703703703703705</v>
      </c>
    </row>
    <row r="19" spans="1:12" x14ac:dyDescent="0.2">
      <c r="A19" s="38">
        <v>2</v>
      </c>
      <c r="B19" s="38">
        <v>2</v>
      </c>
      <c r="C19" s="38">
        <v>0.25</v>
      </c>
      <c r="D19" s="32">
        <f t="shared" si="0"/>
        <v>36</v>
      </c>
      <c r="E19" s="33">
        <f t="shared" si="1"/>
        <v>20.362610229276896</v>
      </c>
      <c r="F19" s="33">
        <f t="shared" si="1"/>
        <v>10.345519713261648</v>
      </c>
      <c r="G19" s="33">
        <f t="shared" si="1"/>
        <v>6.9923521342333155</v>
      </c>
      <c r="H19" s="33">
        <f t="shared" si="1"/>
        <v>5.3451851851851853</v>
      </c>
      <c r="I19" s="33">
        <f t="shared" si="1"/>
        <v>4.3422673317364193</v>
      </c>
      <c r="J19" s="33">
        <f t="shared" si="1"/>
        <v>3.6863346104725414</v>
      </c>
      <c r="K19" s="33">
        <f t="shared" si="1"/>
        <v>3.2119295192987827</v>
      </c>
      <c r="L19" s="33">
        <f t="shared" si="1"/>
        <v>2.8634920634920635</v>
      </c>
    </row>
    <row r="20" spans="1:12" x14ac:dyDescent="0.2">
      <c r="A20" s="38">
        <v>4.25</v>
      </c>
      <c r="B20" s="38">
        <v>4.25</v>
      </c>
      <c r="C20" s="38">
        <v>0.313</v>
      </c>
      <c r="D20" s="32">
        <f t="shared" si="0"/>
        <v>7.9723183391003456</v>
      </c>
      <c r="E20" s="33">
        <f t="shared" si="1"/>
        <v>34.27313007007718</v>
      </c>
      <c r="F20" s="33">
        <f t="shared" si="1"/>
        <v>17.264449848732909</v>
      </c>
      <c r="G20" s="33">
        <f t="shared" si="1"/>
        <v>11.566026646550657</v>
      </c>
      <c r="H20" s="33">
        <f t="shared" si="1"/>
        <v>8.7630162110992789</v>
      </c>
      <c r="I20" s="33">
        <f t="shared" si="1"/>
        <v>7.0530740644278112</v>
      </c>
      <c r="J20" s="33">
        <f t="shared" si="1"/>
        <v>5.9318878967441275</v>
      </c>
      <c r="K20" s="33">
        <f t="shared" si="1"/>
        <v>5.118358105785263</v>
      </c>
      <c r="L20" s="33">
        <f t="shared" si="1"/>
        <v>4.5184302338480657</v>
      </c>
    </row>
    <row r="21" spans="1:12" x14ac:dyDescent="0.2">
      <c r="A21" s="38">
        <v>4</v>
      </c>
      <c r="B21" s="38">
        <v>8</v>
      </c>
      <c r="C21" s="38">
        <v>0.5</v>
      </c>
      <c r="D21" s="32">
        <f t="shared" si="0"/>
        <v>4.5</v>
      </c>
      <c r="E21" s="33">
        <f t="shared" si="1"/>
        <v>26.865852239674229</v>
      </c>
      <c r="F21" s="33">
        <f t="shared" si="1"/>
        <v>13.503625730994152</v>
      </c>
      <c r="G21" s="33">
        <f t="shared" si="1"/>
        <v>9.0263617797823912</v>
      </c>
      <c r="H21" s="33">
        <f t="shared" si="1"/>
        <v>6.8236406619385344</v>
      </c>
      <c r="I21" s="33">
        <f t="shared" si="1"/>
        <v>5.4795720551423557</v>
      </c>
      <c r="J21" s="33">
        <f t="shared" si="1"/>
        <v>4.5980087614496217</v>
      </c>
      <c r="K21" s="33">
        <f t="shared" si="1"/>
        <v>3.958101694427353</v>
      </c>
      <c r="L21" s="33">
        <f t="shared" si="1"/>
        <v>3.4859903381642514</v>
      </c>
    </row>
    <row r="22" spans="1:12" x14ac:dyDescent="0.2">
      <c r="A22" s="38">
        <v>6</v>
      </c>
      <c r="B22" s="38">
        <v>6</v>
      </c>
      <c r="C22" s="38">
        <v>0.5</v>
      </c>
      <c r="D22" s="32">
        <f t="shared" si="0"/>
        <v>4</v>
      </c>
      <c r="E22" s="33">
        <f t="shared" si="1"/>
        <v>30.224083769633509</v>
      </c>
      <c r="F22" s="33">
        <f t="shared" si="1"/>
        <v>15.191578947368422</v>
      </c>
      <c r="G22" s="33">
        <f t="shared" si="1"/>
        <v>10.15465700225519</v>
      </c>
      <c r="H22" s="33">
        <f t="shared" si="1"/>
        <v>7.676595744680851</v>
      </c>
      <c r="I22" s="33">
        <f t="shared" si="1"/>
        <v>6.1645185620351501</v>
      </c>
      <c r="J22" s="33">
        <f t="shared" si="1"/>
        <v>5.1727598566308242</v>
      </c>
      <c r="K22" s="33">
        <f t="shared" si="1"/>
        <v>4.4528644062307725</v>
      </c>
      <c r="L22" s="33">
        <f t="shared" si="1"/>
        <v>3.9217391304347826</v>
      </c>
    </row>
    <row r="23" spans="1:12" x14ac:dyDescent="0.2">
      <c r="A23" s="38">
        <v>8</v>
      </c>
      <c r="B23" s="38">
        <v>8</v>
      </c>
      <c r="C23" s="38">
        <v>0.375</v>
      </c>
      <c r="D23" s="32">
        <f t="shared" si="0"/>
        <v>2.25</v>
      </c>
      <c r="E23" s="33">
        <f t="shared" si="1"/>
        <v>53.66146695715323</v>
      </c>
      <c r="F23" s="33">
        <f t="shared" si="1"/>
        <v>26.93636628754739</v>
      </c>
      <c r="G23" s="33">
        <f t="shared" si="1"/>
        <v>17.981176379591805</v>
      </c>
      <c r="H23" s="33">
        <f t="shared" si="1"/>
        <v>13.575073486184598</v>
      </c>
      <c r="I23" s="33">
        <f t="shared" si="1"/>
        <v>10.886255474120603</v>
      </c>
      <c r="J23" s="33">
        <f t="shared" si="1"/>
        <v>9.1224493827160504</v>
      </c>
      <c r="K23" s="33">
        <f t="shared" si="1"/>
        <v>7.8419349339791902</v>
      </c>
      <c r="L23" s="33">
        <f t="shared" si="1"/>
        <v>6.8970131421744325</v>
      </c>
    </row>
    <row r="24" spans="1:12" x14ac:dyDescent="0.2">
      <c r="A24" s="38">
        <v>12</v>
      </c>
      <c r="B24" s="38">
        <v>12</v>
      </c>
      <c r="C24" s="38">
        <v>0.375</v>
      </c>
      <c r="D24" s="32">
        <f t="shared" si="0"/>
        <v>1</v>
      </c>
      <c r="E24" s="33">
        <f t="shared" si="1"/>
        <v>80.387119234116625</v>
      </c>
      <c r="F24" s="33">
        <f t="shared" si="1"/>
        <v>40.298778359511346</v>
      </c>
      <c r="G24" s="33">
        <f t="shared" si="1"/>
        <v>26.865291116106903</v>
      </c>
      <c r="H24" s="33">
        <f t="shared" si="1"/>
        <v>20.255438596491228</v>
      </c>
      <c r="I24" s="33">
        <f t="shared" si="1"/>
        <v>16.221494982509064</v>
      </c>
      <c r="J24" s="33">
        <f t="shared" si="1"/>
        <v>13.575073486184598</v>
      </c>
      <c r="K24" s="33">
        <f t="shared" si="1"/>
        <v>11.653570611400317</v>
      </c>
      <c r="L24" s="33">
        <f t="shared" si="1"/>
        <v>10.235460992907802</v>
      </c>
    </row>
    <row r="25" spans="1:12" x14ac:dyDescent="0.2">
      <c r="A25" s="38">
        <v>13</v>
      </c>
      <c r="B25" s="38">
        <v>13</v>
      </c>
      <c r="C25" s="38">
        <v>0.375</v>
      </c>
      <c r="D25" s="32">
        <f t="shared" si="0"/>
        <v>0.85207100591715978</v>
      </c>
      <c r="E25" s="33">
        <f t="shared" si="1"/>
        <v>87.0685586791611</v>
      </c>
      <c r="F25" s="33">
        <f t="shared" si="1"/>
        <v>43.639434603685807</v>
      </c>
      <c r="G25" s="33">
        <f t="shared" si="1"/>
        <v>29.086400580691539</v>
      </c>
      <c r="H25" s="33">
        <f t="shared" si="1"/>
        <v>21.925638259618839</v>
      </c>
      <c r="I25" s="33">
        <f t="shared" si="1"/>
        <v>17.555441800696574</v>
      </c>
      <c r="J25" s="33">
        <f t="shared" si="1"/>
        <v>14.688395061728395</v>
      </c>
      <c r="K25" s="33">
        <f t="shared" si="1"/>
        <v>12.606674674441503</v>
      </c>
      <c r="L25" s="33">
        <f t="shared" si="1"/>
        <v>11.07029774872912</v>
      </c>
    </row>
    <row r="26" spans="1:12" x14ac:dyDescent="0.2">
      <c r="A26" s="38">
        <v>16</v>
      </c>
      <c r="B26" s="38">
        <v>16</v>
      </c>
      <c r="C26" s="38">
        <v>0.375</v>
      </c>
      <c r="D26" s="32">
        <f t="shared" si="0"/>
        <v>0.5625</v>
      </c>
      <c r="E26" s="33">
        <f t="shared" si="1"/>
        <v>107.11290860331957</v>
      </c>
      <c r="F26" s="33">
        <f t="shared" si="1"/>
        <v>53.66146695715323</v>
      </c>
      <c r="G26" s="33">
        <f t="shared" si="1"/>
        <v>35.74982533812468</v>
      </c>
      <c r="H26" s="33">
        <f t="shared" si="1"/>
        <v>26.93636628754739</v>
      </c>
      <c r="I26" s="33">
        <f t="shared" si="1"/>
        <v>21.55744496134438</v>
      </c>
      <c r="J26" s="33">
        <f t="shared" si="1"/>
        <v>18.028556092324209</v>
      </c>
      <c r="K26" s="33">
        <f t="shared" si="1"/>
        <v>15.466217786272622</v>
      </c>
      <c r="L26" s="33">
        <f t="shared" si="1"/>
        <v>13.575073486184598</v>
      </c>
    </row>
    <row r="27" spans="1:12" x14ac:dyDescent="0.2">
      <c r="A27" s="38">
        <v>18</v>
      </c>
      <c r="B27" s="38">
        <v>18</v>
      </c>
      <c r="C27" s="38">
        <v>0.375</v>
      </c>
      <c r="D27" s="32">
        <f t="shared" si="0"/>
        <v>0.44444444444444442</v>
      </c>
      <c r="E27" s="33">
        <f t="shared" si="1"/>
        <v>120.47582608695653</v>
      </c>
      <c r="F27" s="33">
        <f t="shared" si="1"/>
        <v>60.342857142857149</v>
      </c>
      <c r="G27" s="33">
        <f t="shared" si="1"/>
        <v>40.192161904603481</v>
      </c>
      <c r="H27" s="33">
        <f t="shared" si="1"/>
        <v>30.276923076923079</v>
      </c>
      <c r="I27" s="33">
        <f t="shared" si="1"/>
        <v>24.225537064310746</v>
      </c>
      <c r="J27" s="33">
        <f t="shared" si="1"/>
        <v>20.255438596491228</v>
      </c>
      <c r="K27" s="33">
        <f t="shared" si="1"/>
        <v>17.372707361174353</v>
      </c>
      <c r="L27" s="33">
        <f t="shared" si="1"/>
        <v>15.245070422535214</v>
      </c>
    </row>
    <row r="28" spans="1:12" x14ac:dyDescent="0.2">
      <c r="A28" s="38">
        <v>24</v>
      </c>
      <c r="B28" s="38">
        <v>24</v>
      </c>
      <c r="C28" s="38">
        <v>0.375</v>
      </c>
      <c r="D28" s="32">
        <f t="shared" si="0"/>
        <v>0.25</v>
      </c>
      <c r="E28" s="33">
        <f t="shared" si="1"/>
        <v>160.56462407648849</v>
      </c>
      <c r="F28" s="33">
        <f t="shared" si="1"/>
        <v>80.387119234116625</v>
      </c>
      <c r="G28" s="33">
        <f t="shared" si="1"/>
        <v>53.519309968772497</v>
      </c>
      <c r="H28" s="33">
        <f t="shared" si="1"/>
        <v>40.298778359511346</v>
      </c>
      <c r="I28" s="33">
        <f t="shared" si="1"/>
        <v>32.230046062926355</v>
      </c>
      <c r="J28" s="33">
        <f t="shared" si="1"/>
        <v>26.93636628754739</v>
      </c>
      <c r="K28" s="33">
        <f t="shared" si="1"/>
        <v>23.092505003642771</v>
      </c>
      <c r="L28" s="33">
        <f t="shared" si="1"/>
        <v>20.255438596491228</v>
      </c>
    </row>
    <row r="29" spans="1:12" x14ac:dyDescent="0.2">
      <c r="A29" s="1"/>
      <c r="B29" s="1"/>
      <c r="C29" s="1"/>
    </row>
    <row r="30" spans="1:12" x14ac:dyDescent="0.2">
      <c r="A30" s="28" t="s">
        <v>17</v>
      </c>
      <c r="B30" s="26" t="s">
        <v>35</v>
      </c>
      <c r="C30" s="17"/>
      <c r="D30" s="17"/>
      <c r="E30" s="24"/>
      <c r="F30" s="24"/>
      <c r="G30" s="24"/>
      <c r="H30" s="24"/>
      <c r="I30" s="24"/>
      <c r="J30" s="24"/>
      <c r="K30" s="24"/>
      <c r="L30" s="24"/>
    </row>
    <row r="31" spans="1:12" x14ac:dyDescent="0.2">
      <c r="A31" s="1"/>
      <c r="B31" s="26" t="s">
        <v>18</v>
      </c>
      <c r="C31" s="24"/>
      <c r="D31" s="17"/>
      <c r="E31" s="24"/>
      <c r="F31" s="24"/>
      <c r="G31" s="24"/>
      <c r="H31" s="24"/>
      <c r="I31" s="24"/>
      <c r="J31" s="24"/>
      <c r="K31" s="24"/>
      <c r="L31" s="24"/>
    </row>
    <row r="32" spans="1:12" x14ac:dyDescent="0.2">
      <c r="B32" s="26" t="s">
        <v>36</v>
      </c>
      <c r="C32" s="24"/>
      <c r="D32" s="17"/>
      <c r="E32" s="24"/>
      <c r="F32" s="24"/>
      <c r="G32" s="24"/>
      <c r="H32" s="24"/>
      <c r="I32" s="24"/>
      <c r="J32" s="24"/>
      <c r="K32" s="24"/>
      <c r="L32" s="24"/>
    </row>
    <row r="33" spans="2:12" x14ac:dyDescent="0.2">
      <c r="B33" s="26"/>
      <c r="C33" s="24"/>
      <c r="D33" s="17"/>
      <c r="E33" s="24"/>
      <c r="F33" s="24"/>
      <c r="G33" s="24"/>
      <c r="H33" s="24"/>
      <c r="I33" s="24"/>
      <c r="J33" s="24"/>
      <c r="K33" s="24"/>
      <c r="L33" s="24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honeticPr fontId="3" type="noConversion"/>
  <pageMargins left="0.75" right="0.75" top="1" bottom="1" header="0.5" footer="0.5"/>
  <pageSetup orientation="landscape" horizontalDpi="300" verticalDpi="300" r:id="rId1"/>
  <headerFooter alignWithMargins="0">
    <oddFooter>&amp;L&amp;F, &amp;A&amp;RRev 12/2003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K8" sqref="K8"/>
    </sheetView>
  </sheetViews>
  <sheetFormatPr defaultRowHeight="12.75" x14ac:dyDescent="0.2"/>
  <cols>
    <col min="1" max="3" width="10.5703125" customWidth="1"/>
    <col min="4" max="4" width="12.42578125" style="1" hidden="1" customWidth="1"/>
  </cols>
  <sheetData>
    <row r="1" spans="1:14" ht="15.75" x14ac:dyDescent="0.25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0" customFormat="1" ht="33" customHeight="1" x14ac:dyDescent="0.2">
      <c r="A2" s="29" t="s">
        <v>42</v>
      </c>
      <c r="D2" s="31"/>
    </row>
    <row r="3" spans="1:14" ht="18.75" hidden="1" customHeight="1" x14ac:dyDescent="0.2">
      <c r="A3" s="4" t="s">
        <v>13</v>
      </c>
      <c r="B3" s="2"/>
      <c r="C3" s="19">
        <v>180.5</v>
      </c>
    </row>
    <row r="4" spans="1:14" hidden="1" x14ac:dyDescent="0.2">
      <c r="A4" s="5"/>
      <c r="B4" s="5"/>
      <c r="C4" s="5"/>
      <c r="D4" s="6"/>
    </row>
    <row r="5" spans="1:14" s="30" customFormat="1" ht="36" customHeight="1" x14ac:dyDescent="0.2">
      <c r="A5" s="40" t="s">
        <v>27</v>
      </c>
      <c r="D5" s="31"/>
    </row>
    <row r="6" spans="1:14" x14ac:dyDescent="0.2">
      <c r="B6" s="45" t="s">
        <v>20</v>
      </c>
    </row>
    <row r="7" spans="1:14" x14ac:dyDescent="0.2">
      <c r="B7" s="45" t="s">
        <v>22</v>
      </c>
    </row>
    <row r="8" spans="1:14" x14ac:dyDescent="0.2">
      <c r="B8" s="45" t="s">
        <v>21</v>
      </c>
      <c r="F8" s="35"/>
    </row>
    <row r="9" spans="1:14" x14ac:dyDescent="0.2">
      <c r="B9" s="45"/>
      <c r="F9" s="35"/>
    </row>
    <row r="10" spans="1:14" x14ac:dyDescent="0.2">
      <c r="A10" s="108" t="s">
        <v>24</v>
      </c>
      <c r="B10" s="109"/>
      <c r="C10" s="110"/>
      <c r="D10" s="39"/>
      <c r="E10" s="124" t="s">
        <v>12</v>
      </c>
      <c r="F10" s="125"/>
      <c r="G10" s="112" t="s">
        <v>19</v>
      </c>
      <c r="H10" s="113"/>
      <c r="I10" s="114"/>
    </row>
    <row r="11" spans="1:14" x14ac:dyDescent="0.2">
      <c r="A11" s="14" t="s">
        <v>0</v>
      </c>
      <c r="B11" s="15" t="s">
        <v>1</v>
      </c>
      <c r="C11" s="16" t="s">
        <v>2</v>
      </c>
      <c r="E11" s="126" t="s">
        <v>26</v>
      </c>
      <c r="F11" s="127"/>
      <c r="G11" s="115"/>
      <c r="H11" s="116"/>
      <c r="I11" s="117"/>
    </row>
    <row r="12" spans="1:14" x14ac:dyDescent="0.2">
      <c r="A12" s="36">
        <v>4.25</v>
      </c>
      <c r="B12" s="36">
        <v>4.25</v>
      </c>
      <c r="C12" s="36">
        <v>0.3125</v>
      </c>
      <c r="D12" s="37"/>
      <c r="E12" s="128">
        <v>0.125</v>
      </c>
      <c r="F12" s="129"/>
      <c r="G12" s="121">
        <f>SUM($C$3/((A12+B12+E12)*C12*E12*(144/((A12+E12)*(B12+E12)))))</f>
        <v>71.211755233494372</v>
      </c>
      <c r="H12" s="122"/>
      <c r="I12" s="123"/>
    </row>
    <row r="13" spans="1:14" x14ac:dyDescent="0.2">
      <c r="A13" s="46"/>
      <c r="B13" s="46"/>
      <c r="C13" s="46"/>
      <c r="D13" s="37"/>
      <c r="E13" s="46"/>
      <c r="F13" s="46"/>
    </row>
    <row r="14" spans="1:14" s="43" customFormat="1" ht="36" customHeight="1" x14ac:dyDescent="0.2">
      <c r="A14" s="41" t="s">
        <v>28</v>
      </c>
      <c r="B14" s="42"/>
      <c r="C14" s="42"/>
      <c r="D14" s="42"/>
    </row>
    <row r="15" spans="1:14" x14ac:dyDescent="0.2">
      <c r="A15" s="108" t="s">
        <v>24</v>
      </c>
      <c r="B15" s="109"/>
      <c r="C15" s="110"/>
      <c r="D15" s="3" t="s">
        <v>3</v>
      </c>
      <c r="E15" s="118" t="s">
        <v>25</v>
      </c>
      <c r="F15" s="119"/>
      <c r="G15" s="119"/>
      <c r="H15" s="119"/>
      <c r="I15" s="119"/>
      <c r="J15" s="119"/>
      <c r="K15" s="119"/>
      <c r="L15" s="120"/>
    </row>
    <row r="16" spans="1:14" x14ac:dyDescent="0.2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2" hidden="1" x14ac:dyDescent="0.2">
      <c r="A17" s="14"/>
      <c r="B17" s="15"/>
      <c r="C17" s="16"/>
      <c r="D17" s="7"/>
      <c r="E17" s="20">
        <v>6.25E-2</v>
      </c>
      <c r="F17" s="21">
        <v>0.125</v>
      </c>
      <c r="G17" s="21">
        <v>0.188</v>
      </c>
      <c r="H17" s="21">
        <v>0.25</v>
      </c>
      <c r="I17" s="21">
        <v>0.313</v>
      </c>
      <c r="J17" s="21">
        <v>0.375</v>
      </c>
      <c r="K17" s="21">
        <v>0.438</v>
      </c>
      <c r="L17" s="22">
        <v>0.5</v>
      </c>
    </row>
    <row r="18" spans="1:12" x14ac:dyDescent="0.2">
      <c r="A18" s="38">
        <v>1</v>
      </c>
      <c r="B18" s="38">
        <v>1</v>
      </c>
      <c r="C18" s="38">
        <v>0.25</v>
      </c>
      <c r="D18" s="32">
        <f>SUM(144/(A18*B18))</f>
        <v>144</v>
      </c>
      <c r="E18" s="33">
        <f t="shared" ref="E18:L28" si="0">SUM($C$3/(($A18+$B18-E$17)*$C18*$D18*E$17))</f>
        <v>41.405017921146957</v>
      </c>
      <c r="F18" s="33">
        <f t="shared" si="0"/>
        <v>21.392592592592592</v>
      </c>
      <c r="G18" s="33">
        <f t="shared" si="0"/>
        <v>14.718334298790829</v>
      </c>
      <c r="H18" s="33">
        <f t="shared" si="0"/>
        <v>11.46031746031746</v>
      </c>
      <c r="I18" s="33">
        <f t="shared" si="0"/>
        <v>9.4954441858316834</v>
      </c>
      <c r="J18" s="33">
        <f t="shared" si="0"/>
        <v>8.2279202279202277</v>
      </c>
      <c r="K18" s="33">
        <f t="shared" si="0"/>
        <v>7.3285754840838777</v>
      </c>
      <c r="L18" s="33">
        <f t="shared" si="0"/>
        <v>6.6851851851851851</v>
      </c>
    </row>
    <row r="19" spans="1:12" x14ac:dyDescent="0.2">
      <c r="A19" s="38">
        <v>2</v>
      </c>
      <c r="B19" s="38">
        <v>2</v>
      </c>
      <c r="C19" s="38">
        <v>0.25</v>
      </c>
      <c r="D19" s="32">
        <f t="shared" ref="D19:D28" si="1">SUM(144/(A19*B19))</f>
        <v>36</v>
      </c>
      <c r="E19" s="33">
        <f t="shared" si="0"/>
        <v>81.495590828924165</v>
      </c>
      <c r="F19" s="33">
        <f t="shared" si="0"/>
        <v>41.405017921146957</v>
      </c>
      <c r="G19" s="33">
        <f t="shared" si="0"/>
        <v>27.984912643661051</v>
      </c>
      <c r="H19" s="33">
        <f t="shared" si="0"/>
        <v>21.392592592592592</v>
      </c>
      <c r="I19" s="33">
        <f t="shared" si="0"/>
        <v>17.378697414155734</v>
      </c>
      <c r="J19" s="33">
        <f t="shared" si="0"/>
        <v>14.753512132822477</v>
      </c>
      <c r="K19" s="33">
        <f t="shared" si="0"/>
        <v>12.854839872138143</v>
      </c>
      <c r="L19" s="33">
        <f t="shared" si="0"/>
        <v>11.46031746031746</v>
      </c>
    </row>
    <row r="20" spans="1:12" x14ac:dyDescent="0.2">
      <c r="A20" s="38">
        <v>4.25</v>
      </c>
      <c r="B20" s="38">
        <v>4.25</v>
      </c>
      <c r="C20" s="38">
        <v>0.313</v>
      </c>
      <c r="D20" s="32">
        <f t="shared" si="1"/>
        <v>7.9723183391003456</v>
      </c>
      <c r="E20" s="33">
        <f t="shared" si="0"/>
        <v>137.16851391682772</v>
      </c>
      <c r="F20" s="33">
        <f t="shared" si="0"/>
        <v>69.096079771536367</v>
      </c>
      <c r="G20" s="33">
        <f t="shared" si="0"/>
        <v>46.289751878101853</v>
      </c>
      <c r="H20" s="33">
        <f t="shared" si="0"/>
        <v>35.071495035552545</v>
      </c>
      <c r="I20" s="33">
        <f t="shared" si="0"/>
        <v>28.227935002865184</v>
      </c>
      <c r="J20" s="33">
        <f t="shared" si="0"/>
        <v>23.740704331758646</v>
      </c>
      <c r="K20" s="33">
        <f t="shared" si="0"/>
        <v>20.484781332466518</v>
      </c>
      <c r="L20" s="33">
        <f t="shared" si="0"/>
        <v>18.08373962770678</v>
      </c>
    </row>
    <row r="21" spans="1:12" x14ac:dyDescent="0.2">
      <c r="A21" s="38">
        <v>4</v>
      </c>
      <c r="B21" s="38">
        <v>8</v>
      </c>
      <c r="C21" s="38">
        <v>0.5</v>
      </c>
      <c r="D21" s="32">
        <f t="shared" si="1"/>
        <v>4.5</v>
      </c>
      <c r="E21" s="33">
        <f t="shared" si="0"/>
        <v>107.52297847585805</v>
      </c>
      <c r="F21" s="33">
        <f t="shared" si="0"/>
        <v>54.044444444444444</v>
      </c>
      <c r="G21" s="33">
        <f t="shared" si="0"/>
        <v>36.125461225071433</v>
      </c>
      <c r="H21" s="33">
        <f t="shared" si="0"/>
        <v>27.309692671394799</v>
      </c>
      <c r="I21" s="33">
        <f t="shared" si="0"/>
        <v>21.930438047742687</v>
      </c>
      <c r="J21" s="33">
        <f t="shared" si="0"/>
        <v>18.402230187176425</v>
      </c>
      <c r="K21" s="33">
        <f t="shared" si="0"/>
        <v>15.841183056411026</v>
      </c>
      <c r="L21" s="33">
        <f t="shared" si="0"/>
        <v>13.951690821256038</v>
      </c>
    </row>
    <row r="22" spans="1:12" x14ac:dyDescent="0.2">
      <c r="A22" s="38">
        <v>6</v>
      </c>
      <c r="B22" s="38">
        <v>6</v>
      </c>
      <c r="C22" s="38">
        <v>0.5</v>
      </c>
      <c r="D22" s="32">
        <f t="shared" si="1"/>
        <v>4</v>
      </c>
      <c r="E22" s="33">
        <f t="shared" si="0"/>
        <v>120.96335078534031</v>
      </c>
      <c r="F22" s="33">
        <f t="shared" si="0"/>
        <v>60.8</v>
      </c>
      <c r="G22" s="33">
        <f t="shared" si="0"/>
        <v>40.641143878205362</v>
      </c>
      <c r="H22" s="33">
        <f t="shared" si="0"/>
        <v>30.723404255319149</v>
      </c>
      <c r="I22" s="33">
        <f t="shared" si="0"/>
        <v>24.671742803710522</v>
      </c>
      <c r="J22" s="33">
        <f t="shared" si="0"/>
        <v>20.702508960573478</v>
      </c>
      <c r="K22" s="33">
        <f t="shared" si="0"/>
        <v>17.821330938462403</v>
      </c>
      <c r="L22" s="33">
        <f t="shared" si="0"/>
        <v>15.695652173913043</v>
      </c>
    </row>
    <row r="23" spans="1:12" x14ac:dyDescent="0.2">
      <c r="A23" s="38">
        <v>8</v>
      </c>
      <c r="B23" s="38">
        <v>8</v>
      </c>
      <c r="C23" s="38">
        <v>0.375</v>
      </c>
      <c r="D23" s="32">
        <f t="shared" si="1"/>
        <v>2.25</v>
      </c>
      <c r="E23" s="33">
        <f t="shared" si="0"/>
        <v>214.76485112563543</v>
      </c>
      <c r="F23" s="33">
        <f t="shared" si="0"/>
        <v>107.80519101778944</v>
      </c>
      <c r="G23" s="33">
        <f t="shared" si="0"/>
        <v>71.964575089053668</v>
      </c>
      <c r="H23" s="33">
        <f t="shared" si="0"/>
        <v>54.330393885949441</v>
      </c>
      <c r="I23" s="33">
        <f t="shared" si="0"/>
        <v>43.569159935227688</v>
      </c>
      <c r="J23" s="33">
        <f t="shared" si="0"/>
        <v>36.510024691358026</v>
      </c>
      <c r="K23" s="33">
        <f t="shared" si="0"/>
        <v>31.38512761825374</v>
      </c>
      <c r="L23" s="33">
        <f t="shared" si="0"/>
        <v>27.603345280764636</v>
      </c>
    </row>
    <row r="24" spans="1:12" x14ac:dyDescent="0.2">
      <c r="A24" s="38">
        <v>12</v>
      </c>
      <c r="B24" s="38">
        <v>12</v>
      </c>
      <c r="C24" s="38">
        <v>0.375</v>
      </c>
      <c r="D24" s="32">
        <f t="shared" si="1"/>
        <v>1</v>
      </c>
      <c r="E24" s="33">
        <f t="shared" si="0"/>
        <v>321.72671888598779</v>
      </c>
      <c r="F24" s="33">
        <f t="shared" si="0"/>
        <v>161.28446771378708</v>
      </c>
      <c r="G24" s="33">
        <f t="shared" si="0"/>
        <v>107.52073273741233</v>
      </c>
      <c r="H24" s="33">
        <f t="shared" si="0"/>
        <v>81.066666666666663</v>
      </c>
      <c r="I24" s="33">
        <f t="shared" si="0"/>
        <v>64.921947768134942</v>
      </c>
      <c r="J24" s="33">
        <f t="shared" si="0"/>
        <v>54.330393885949441</v>
      </c>
      <c r="K24" s="33">
        <f t="shared" si="0"/>
        <v>46.640121848287301</v>
      </c>
      <c r="L24" s="33">
        <f t="shared" si="0"/>
        <v>40.964539007092199</v>
      </c>
    </row>
    <row r="25" spans="1:12" x14ac:dyDescent="0.2">
      <c r="A25" s="38">
        <v>13</v>
      </c>
      <c r="B25" s="38">
        <v>13</v>
      </c>
      <c r="C25" s="38">
        <v>0.375</v>
      </c>
      <c r="D25" s="32">
        <f t="shared" si="1"/>
        <v>0.85207100591715978</v>
      </c>
      <c r="E25" s="33">
        <f t="shared" si="0"/>
        <v>348.46729138777334</v>
      </c>
      <c r="F25" s="33">
        <f t="shared" si="0"/>
        <v>174.65449991053853</v>
      </c>
      <c r="G25" s="33">
        <f t="shared" si="0"/>
        <v>116.41009545043953</v>
      </c>
      <c r="H25" s="33">
        <f t="shared" si="0"/>
        <v>87.751168644372513</v>
      </c>
      <c r="I25" s="33">
        <f t="shared" si="0"/>
        <v>70.260692794362129</v>
      </c>
      <c r="J25" s="33">
        <f t="shared" si="0"/>
        <v>58.786148750376384</v>
      </c>
      <c r="K25" s="33">
        <f t="shared" si="0"/>
        <v>50.454651413230401</v>
      </c>
      <c r="L25" s="33">
        <f t="shared" si="0"/>
        <v>44.305737109658672</v>
      </c>
    </row>
    <row r="26" spans="1:12" x14ac:dyDescent="0.2">
      <c r="A26" s="38">
        <v>16</v>
      </c>
      <c r="B26" s="38">
        <v>16</v>
      </c>
      <c r="C26" s="38">
        <v>0.375</v>
      </c>
      <c r="D26" s="32">
        <f t="shared" si="1"/>
        <v>0.5625</v>
      </c>
      <c r="E26" s="33">
        <f t="shared" si="0"/>
        <v>428.68913531927228</v>
      </c>
      <c r="F26" s="33">
        <f t="shared" si="0"/>
        <v>214.76485112563543</v>
      </c>
      <c r="G26" s="33">
        <f t="shared" si="0"/>
        <v>143.07856925790475</v>
      </c>
      <c r="H26" s="33">
        <f t="shared" si="0"/>
        <v>107.80519101778944</v>
      </c>
      <c r="I26" s="33">
        <f t="shared" si="0"/>
        <v>86.277579058152128</v>
      </c>
      <c r="J26" s="33">
        <f t="shared" si="0"/>
        <v>72.15419899477871</v>
      </c>
      <c r="K26" s="33">
        <f t="shared" si="0"/>
        <v>61.899164310913712</v>
      </c>
      <c r="L26" s="33">
        <f t="shared" si="0"/>
        <v>54.330393885949441</v>
      </c>
    </row>
    <row r="27" spans="1:12" x14ac:dyDescent="0.2">
      <c r="A27" s="38">
        <v>18</v>
      </c>
      <c r="B27" s="38">
        <v>18</v>
      </c>
      <c r="C27" s="38">
        <v>0.375</v>
      </c>
      <c r="D27" s="32">
        <f t="shared" si="1"/>
        <v>0.44444444444444442</v>
      </c>
      <c r="E27" s="33">
        <f t="shared" si="0"/>
        <v>482.17043478260871</v>
      </c>
      <c r="F27" s="33">
        <f t="shared" si="0"/>
        <v>241.50522648083626</v>
      </c>
      <c r="G27" s="33">
        <f t="shared" si="0"/>
        <v>160.85776549403388</v>
      </c>
      <c r="H27" s="33">
        <f t="shared" si="0"/>
        <v>121.17482517482519</v>
      </c>
      <c r="I27" s="33">
        <f t="shared" si="0"/>
        <v>96.955863417030812</v>
      </c>
      <c r="J27" s="33">
        <f t="shared" si="0"/>
        <v>81.066666666666663</v>
      </c>
      <c r="K27" s="33">
        <f t="shared" si="0"/>
        <v>69.529349860132385</v>
      </c>
      <c r="L27" s="33">
        <f t="shared" si="0"/>
        <v>61.014084507042263</v>
      </c>
    </row>
    <row r="28" spans="1:12" x14ac:dyDescent="0.2">
      <c r="A28" s="38">
        <v>24</v>
      </c>
      <c r="B28" s="38">
        <v>24</v>
      </c>
      <c r="C28" s="38">
        <v>0.375</v>
      </c>
      <c r="D28" s="32">
        <f t="shared" si="1"/>
        <v>0.25</v>
      </c>
      <c r="E28" s="33">
        <f t="shared" si="0"/>
        <v>642.6145154280747</v>
      </c>
      <c r="F28" s="33">
        <f t="shared" si="0"/>
        <v>321.72671888598779</v>
      </c>
      <c r="G28" s="33">
        <f t="shared" si="0"/>
        <v>214.19590796814714</v>
      </c>
      <c r="H28" s="33">
        <f t="shared" si="0"/>
        <v>161.28446771378708</v>
      </c>
      <c r="I28" s="33">
        <f t="shared" si="0"/>
        <v>128.99164776847468</v>
      </c>
      <c r="J28" s="33">
        <f t="shared" si="0"/>
        <v>107.80519101778944</v>
      </c>
      <c r="K28" s="33">
        <f t="shared" si="0"/>
        <v>92.421222908148991</v>
      </c>
      <c r="L28" s="33">
        <f t="shared" si="0"/>
        <v>81.066666666666663</v>
      </c>
    </row>
    <row r="29" spans="1:12" x14ac:dyDescent="0.2">
      <c r="A29" s="1"/>
      <c r="B29" s="1"/>
      <c r="C29" s="1"/>
    </row>
    <row r="30" spans="1:12" x14ac:dyDescent="0.2">
      <c r="A30" s="28" t="s">
        <v>17</v>
      </c>
      <c r="B30" s="26" t="s">
        <v>35</v>
      </c>
      <c r="C30" s="17"/>
      <c r="D30" s="17"/>
      <c r="E30" s="24"/>
      <c r="F30" s="24"/>
      <c r="G30" s="24"/>
      <c r="H30" s="24"/>
      <c r="I30" s="24"/>
      <c r="J30" s="24"/>
      <c r="K30" s="24"/>
      <c r="L30" s="24"/>
    </row>
    <row r="31" spans="1:12" x14ac:dyDescent="0.2">
      <c r="A31" s="1"/>
      <c r="B31" s="26" t="s">
        <v>18</v>
      </c>
      <c r="C31" s="17"/>
      <c r="D31" s="17"/>
      <c r="E31" s="24"/>
      <c r="F31" s="24"/>
      <c r="G31" s="24"/>
      <c r="H31" s="24"/>
      <c r="I31" s="24"/>
      <c r="J31" s="24"/>
      <c r="K31" s="24"/>
      <c r="L31" s="24"/>
    </row>
    <row r="32" spans="1:12" x14ac:dyDescent="0.2">
      <c r="B32" s="26" t="s">
        <v>36</v>
      </c>
      <c r="C32" s="24"/>
      <c r="D32" s="17"/>
      <c r="E32" s="24"/>
      <c r="F32" s="24"/>
      <c r="G32" s="24"/>
      <c r="H32" s="24"/>
      <c r="I32" s="24"/>
      <c r="J32" s="24"/>
      <c r="K32" s="24"/>
      <c r="L32" s="24"/>
    </row>
    <row r="33" spans="2:12" x14ac:dyDescent="0.2">
      <c r="B33" s="26"/>
      <c r="C33" s="24"/>
      <c r="D33" s="17"/>
      <c r="E33" s="24"/>
      <c r="F33" s="24"/>
      <c r="G33" s="24"/>
      <c r="H33" s="24"/>
      <c r="I33" s="24"/>
      <c r="J33" s="24"/>
      <c r="K33" s="24"/>
      <c r="L33" s="24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honeticPr fontId="3" type="noConversion"/>
  <pageMargins left="0.75" right="0.75" top="1" bottom="1" header="0.5" footer="0.5"/>
  <pageSetup orientation="landscape" horizontalDpi="300" verticalDpi="300" r:id="rId1"/>
  <headerFooter alignWithMargins="0">
    <oddFooter>&amp;L&amp;F, &amp;A&amp;RRev 12/2003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sqref="A1:N1"/>
    </sheetView>
  </sheetViews>
  <sheetFormatPr defaultRowHeight="12.75" x14ac:dyDescent="0.2"/>
  <cols>
    <col min="1" max="3" width="10.5703125" customWidth="1"/>
    <col min="4" max="4" width="12.42578125" style="1" hidden="1" customWidth="1"/>
  </cols>
  <sheetData>
    <row r="1" spans="1:14" ht="15.75" x14ac:dyDescent="0.25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0" customFormat="1" ht="33" customHeight="1" x14ac:dyDescent="0.2">
      <c r="A2" s="29" t="s">
        <v>43</v>
      </c>
      <c r="D2" s="31"/>
    </row>
    <row r="3" spans="1:14" ht="18.75" hidden="1" customHeight="1" x14ac:dyDescent="0.2">
      <c r="A3" s="4" t="s">
        <v>13</v>
      </c>
      <c r="B3" s="2"/>
      <c r="C3" s="19">
        <v>721.8</v>
      </c>
    </row>
    <row r="4" spans="1:14" hidden="1" x14ac:dyDescent="0.2">
      <c r="A4" s="5"/>
      <c r="B4" s="5"/>
      <c r="C4" s="5"/>
      <c r="D4" s="6"/>
    </row>
    <row r="5" spans="1:14" s="30" customFormat="1" ht="36" customHeight="1" x14ac:dyDescent="0.2">
      <c r="A5" s="40" t="s">
        <v>27</v>
      </c>
      <c r="D5" s="31"/>
    </row>
    <row r="6" spans="1:14" x14ac:dyDescent="0.2">
      <c r="B6" s="45" t="s">
        <v>20</v>
      </c>
    </row>
    <row r="7" spans="1:14" x14ac:dyDescent="0.2">
      <c r="B7" s="45" t="s">
        <v>22</v>
      </c>
    </row>
    <row r="8" spans="1:14" x14ac:dyDescent="0.2">
      <c r="B8" s="45" t="s">
        <v>21</v>
      </c>
      <c r="F8" s="35"/>
    </row>
    <row r="9" spans="1:14" x14ac:dyDescent="0.2">
      <c r="B9" s="45"/>
      <c r="F9" s="35"/>
    </row>
    <row r="10" spans="1:14" x14ac:dyDescent="0.2">
      <c r="A10" s="108" t="s">
        <v>24</v>
      </c>
      <c r="B10" s="109"/>
      <c r="C10" s="110"/>
      <c r="D10" s="39"/>
      <c r="E10" s="124" t="s">
        <v>12</v>
      </c>
      <c r="F10" s="125"/>
      <c r="G10" s="112" t="s">
        <v>19</v>
      </c>
      <c r="H10" s="113"/>
      <c r="I10" s="114"/>
    </row>
    <row r="11" spans="1:14" x14ac:dyDescent="0.2">
      <c r="A11" s="14" t="s">
        <v>0</v>
      </c>
      <c r="B11" s="15" t="s">
        <v>1</v>
      </c>
      <c r="C11" s="16" t="s">
        <v>2</v>
      </c>
      <c r="E11" s="126" t="s">
        <v>26</v>
      </c>
      <c r="F11" s="127"/>
      <c r="G11" s="115"/>
      <c r="H11" s="116"/>
      <c r="I11" s="117"/>
    </row>
    <row r="12" spans="1:14" x14ac:dyDescent="0.2">
      <c r="A12" s="36">
        <v>4.25</v>
      </c>
      <c r="B12" s="36">
        <v>4.25</v>
      </c>
      <c r="C12" s="36">
        <v>0.3125</v>
      </c>
      <c r="D12" s="37"/>
      <c r="E12" s="128">
        <v>0.125</v>
      </c>
      <c r="F12" s="129"/>
      <c r="G12" s="121">
        <f>SUM($C$3/((A12+B12+E12)*C12*E12*(144/((A12+E12)*(B12+E12)))))</f>
        <v>284.768115942029</v>
      </c>
      <c r="H12" s="122"/>
      <c r="I12" s="123"/>
    </row>
    <row r="13" spans="1:14" x14ac:dyDescent="0.2">
      <c r="A13" s="46"/>
      <c r="B13" s="46"/>
      <c r="C13" s="46"/>
    </row>
    <row r="14" spans="1:14" s="43" customFormat="1" ht="36" customHeight="1" x14ac:dyDescent="0.2">
      <c r="A14" s="41" t="s">
        <v>28</v>
      </c>
      <c r="B14" s="42"/>
      <c r="C14" s="42"/>
      <c r="D14" s="42"/>
    </row>
    <row r="15" spans="1:14" x14ac:dyDescent="0.2">
      <c r="A15" s="108" t="s">
        <v>24</v>
      </c>
      <c r="B15" s="109"/>
      <c r="C15" s="110"/>
      <c r="D15" s="3" t="s">
        <v>3</v>
      </c>
      <c r="E15" s="118" t="s">
        <v>25</v>
      </c>
      <c r="F15" s="119"/>
      <c r="G15" s="119"/>
      <c r="H15" s="119"/>
      <c r="I15" s="119"/>
      <c r="J15" s="119"/>
      <c r="K15" s="119"/>
      <c r="L15" s="120"/>
    </row>
    <row r="16" spans="1:14" x14ac:dyDescent="0.2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3" hidden="1" x14ac:dyDescent="0.2">
      <c r="A17" s="14"/>
      <c r="B17" s="15"/>
      <c r="C17" s="16"/>
      <c r="D17" s="7"/>
      <c r="E17" s="20">
        <v>6.25E-2</v>
      </c>
      <c r="F17" s="21">
        <v>0.125</v>
      </c>
      <c r="G17" s="21">
        <v>0.188</v>
      </c>
      <c r="H17" s="21">
        <v>0.25</v>
      </c>
      <c r="I17" s="21">
        <v>0.313</v>
      </c>
      <c r="J17" s="21">
        <v>0.375</v>
      </c>
      <c r="K17" s="21">
        <v>0.438</v>
      </c>
      <c r="L17" s="22">
        <v>0.5</v>
      </c>
    </row>
    <row r="18" spans="1:13" x14ac:dyDescent="0.2">
      <c r="A18" s="38">
        <v>1</v>
      </c>
      <c r="B18" s="38">
        <v>1</v>
      </c>
      <c r="C18" s="38">
        <v>0.25</v>
      </c>
      <c r="D18" s="32">
        <f t="shared" ref="D18:D28" si="0">SUM(144/(A18*B18))</f>
        <v>144</v>
      </c>
      <c r="E18" s="33">
        <f t="shared" ref="E18:L28" si="1">SUM($C$3/(($A18+$B18-E$17)*$C18*$D18*E$17))</f>
        <v>165.57419354838709</v>
      </c>
      <c r="F18" s="33">
        <f t="shared" si="1"/>
        <v>85.546666666666667</v>
      </c>
      <c r="G18" s="33">
        <f t="shared" si="1"/>
        <v>58.857028791508142</v>
      </c>
      <c r="H18" s="33">
        <f t="shared" si="1"/>
        <v>45.828571428571429</v>
      </c>
      <c r="I18" s="33">
        <f t="shared" si="1"/>
        <v>37.971255475530796</v>
      </c>
      <c r="J18" s="33">
        <f t="shared" si="1"/>
        <v>32.902564102564099</v>
      </c>
      <c r="K18" s="33">
        <f t="shared" si="1"/>
        <v>29.306181631089984</v>
      </c>
      <c r="L18" s="33">
        <f t="shared" si="1"/>
        <v>26.733333333333331</v>
      </c>
    </row>
    <row r="19" spans="1:13" x14ac:dyDescent="0.2">
      <c r="A19" s="38">
        <v>2</v>
      </c>
      <c r="B19" s="38">
        <v>2</v>
      </c>
      <c r="C19" s="38">
        <v>0.25</v>
      </c>
      <c r="D19" s="32">
        <f t="shared" si="0"/>
        <v>36</v>
      </c>
      <c r="E19" s="33">
        <f t="shared" si="1"/>
        <v>325.89206349206347</v>
      </c>
      <c r="F19" s="33">
        <f t="shared" si="1"/>
        <v>165.57419354838709</v>
      </c>
      <c r="G19" s="33">
        <f t="shared" si="1"/>
        <v>111.90864236118863</v>
      </c>
      <c r="H19" s="33">
        <f t="shared" si="1"/>
        <v>85.546666666666667</v>
      </c>
      <c r="I19" s="33">
        <f t="shared" si="1"/>
        <v>69.495533482202816</v>
      </c>
      <c r="J19" s="33">
        <f t="shared" si="1"/>
        <v>58.997701149425282</v>
      </c>
      <c r="K19" s="33">
        <f t="shared" si="1"/>
        <v>51.405115898666537</v>
      </c>
      <c r="L19" s="33">
        <f t="shared" si="1"/>
        <v>45.828571428571429</v>
      </c>
    </row>
    <row r="20" spans="1:13" x14ac:dyDescent="0.2">
      <c r="A20" s="38">
        <v>4.25</v>
      </c>
      <c r="B20" s="38">
        <v>4.25</v>
      </c>
      <c r="C20" s="38">
        <v>0.313</v>
      </c>
      <c r="D20" s="32">
        <f t="shared" si="0"/>
        <v>7.9723183391003456</v>
      </c>
      <c r="E20" s="33">
        <f t="shared" si="1"/>
        <v>548.52206839427288</v>
      </c>
      <c r="F20" s="33">
        <f t="shared" si="1"/>
        <v>276.30775833293598</v>
      </c>
      <c r="G20" s="33">
        <f t="shared" si="1"/>
        <v>185.10771692860897</v>
      </c>
      <c r="H20" s="33">
        <f t="shared" si="1"/>
        <v>140.24711975989931</v>
      </c>
      <c r="I20" s="33">
        <f t="shared" si="1"/>
        <v>112.88046252115285</v>
      </c>
      <c r="J20" s="33">
        <f t="shared" si="1"/>
        <v>94.936511837470306</v>
      </c>
      <c r="K20" s="33">
        <f t="shared" si="1"/>
        <v>81.916427511215133</v>
      </c>
      <c r="L20" s="33">
        <f t="shared" si="1"/>
        <v>72.314921126198072</v>
      </c>
    </row>
    <row r="21" spans="1:13" x14ac:dyDescent="0.2">
      <c r="A21" s="38">
        <v>4</v>
      </c>
      <c r="B21" s="38">
        <v>8</v>
      </c>
      <c r="C21" s="38">
        <v>0.5</v>
      </c>
      <c r="D21" s="32">
        <f t="shared" si="0"/>
        <v>4.5</v>
      </c>
      <c r="E21" s="33">
        <f t="shared" si="1"/>
        <v>429.97277486910991</v>
      </c>
      <c r="F21" s="33">
        <f t="shared" si="1"/>
        <v>216.11789473684209</v>
      </c>
      <c r="G21" s="33">
        <f t="shared" si="1"/>
        <v>144.461816688402</v>
      </c>
      <c r="H21" s="33">
        <f t="shared" si="1"/>
        <v>109.20851063829787</v>
      </c>
      <c r="I21" s="33">
        <f t="shared" si="1"/>
        <v>87.697452536624212</v>
      </c>
      <c r="J21" s="33">
        <f t="shared" si="1"/>
        <v>73.588530465949816</v>
      </c>
      <c r="K21" s="33">
        <f t="shared" si="1"/>
        <v>63.347179668240869</v>
      </c>
      <c r="L21" s="33">
        <f t="shared" si="1"/>
        <v>55.791304347826085</v>
      </c>
    </row>
    <row r="22" spans="1:13" x14ac:dyDescent="0.2">
      <c r="A22" s="38">
        <v>6</v>
      </c>
      <c r="B22" s="38">
        <v>6</v>
      </c>
      <c r="C22" s="38">
        <v>0.5</v>
      </c>
      <c r="D22" s="32">
        <f t="shared" si="0"/>
        <v>4</v>
      </c>
      <c r="E22" s="33">
        <f t="shared" si="1"/>
        <v>483.71937172774864</v>
      </c>
      <c r="F22" s="33">
        <f t="shared" si="1"/>
        <v>243.13263157894735</v>
      </c>
      <c r="G22" s="33">
        <f t="shared" si="1"/>
        <v>162.51954377445222</v>
      </c>
      <c r="H22" s="33">
        <f t="shared" si="1"/>
        <v>122.8595744680851</v>
      </c>
      <c r="I22" s="33">
        <f t="shared" si="1"/>
        <v>98.659634103702231</v>
      </c>
      <c r="J22" s="33">
        <f t="shared" si="1"/>
        <v>82.787096774193543</v>
      </c>
      <c r="K22" s="33">
        <f t="shared" si="1"/>
        <v>71.265577126770978</v>
      </c>
      <c r="L22" s="33">
        <f t="shared" si="1"/>
        <v>62.765217391304347</v>
      </c>
    </row>
    <row r="23" spans="1:13" x14ac:dyDescent="0.2">
      <c r="A23" s="38">
        <v>8</v>
      </c>
      <c r="B23" s="38">
        <v>8</v>
      </c>
      <c r="C23" s="38">
        <v>0.375</v>
      </c>
      <c r="D23" s="32">
        <f t="shared" si="0"/>
        <v>2.25</v>
      </c>
      <c r="E23" s="33">
        <f t="shared" si="1"/>
        <v>858.8214379084967</v>
      </c>
      <c r="F23" s="33">
        <f t="shared" si="1"/>
        <v>431.10131233595797</v>
      </c>
      <c r="G23" s="33">
        <f t="shared" si="1"/>
        <v>287.77856121484172</v>
      </c>
      <c r="H23" s="33">
        <f t="shared" si="1"/>
        <v>217.26137566137564</v>
      </c>
      <c r="I23" s="33">
        <f t="shared" si="1"/>
        <v>174.2283636634202</v>
      </c>
      <c r="J23" s="33">
        <f t="shared" si="1"/>
        <v>145.99964444444444</v>
      </c>
      <c r="K23" s="33">
        <f t="shared" si="1"/>
        <v>125.505734708341</v>
      </c>
      <c r="L23" s="33">
        <f t="shared" si="1"/>
        <v>110.38279569892472</v>
      </c>
    </row>
    <row r="24" spans="1:13" x14ac:dyDescent="0.2">
      <c r="A24" s="38">
        <v>12</v>
      </c>
      <c r="B24" s="38">
        <v>12</v>
      </c>
      <c r="C24" s="38">
        <v>0.375</v>
      </c>
      <c r="D24" s="32">
        <f t="shared" si="0"/>
        <v>1</v>
      </c>
      <c r="E24" s="33">
        <f t="shared" si="1"/>
        <v>1286.5503916449086</v>
      </c>
      <c r="F24" s="33">
        <f t="shared" si="1"/>
        <v>644.95916230366493</v>
      </c>
      <c r="G24" s="33">
        <f t="shared" si="1"/>
        <v>429.96379440367986</v>
      </c>
      <c r="H24" s="33">
        <f t="shared" si="1"/>
        <v>324.17684210526312</v>
      </c>
      <c r="I24" s="33">
        <f t="shared" si="1"/>
        <v>259.6158553963424</v>
      </c>
      <c r="J24" s="33">
        <f t="shared" si="1"/>
        <v>217.26137566137564</v>
      </c>
      <c r="K24" s="33">
        <f t="shared" si="1"/>
        <v>186.50880858777714</v>
      </c>
      <c r="L24" s="33">
        <f t="shared" si="1"/>
        <v>163.8127659574468</v>
      </c>
    </row>
    <row r="25" spans="1:13" x14ac:dyDescent="0.2">
      <c r="A25" s="38">
        <v>13</v>
      </c>
      <c r="B25" s="38">
        <v>13</v>
      </c>
      <c r="C25" s="38">
        <v>0.375</v>
      </c>
      <c r="D25" s="32">
        <f t="shared" si="0"/>
        <v>0.85207100591715978</v>
      </c>
      <c r="E25" s="33">
        <f t="shared" si="1"/>
        <v>1393.4830522088353</v>
      </c>
      <c r="F25" s="33">
        <f t="shared" si="1"/>
        <v>698.42447665056352</v>
      </c>
      <c r="G25" s="33">
        <f t="shared" si="1"/>
        <v>465.51139554641134</v>
      </c>
      <c r="H25" s="33">
        <f t="shared" si="1"/>
        <v>350.90744336569571</v>
      </c>
      <c r="I25" s="33">
        <f t="shared" si="1"/>
        <v>280.96491999429685</v>
      </c>
      <c r="J25" s="33">
        <f t="shared" si="1"/>
        <v>235.07945799457991</v>
      </c>
      <c r="K25" s="33">
        <f t="shared" si="1"/>
        <v>201.76270022199282</v>
      </c>
      <c r="L25" s="33">
        <f t="shared" si="1"/>
        <v>177.1738562091503</v>
      </c>
    </row>
    <row r="26" spans="1:13" x14ac:dyDescent="0.2">
      <c r="A26" s="38">
        <v>16</v>
      </c>
      <c r="B26" s="38">
        <v>16</v>
      </c>
      <c r="C26" s="38">
        <v>0.375</v>
      </c>
      <c r="D26" s="32">
        <f t="shared" si="0"/>
        <v>0.5625</v>
      </c>
      <c r="E26" s="33">
        <f t="shared" si="1"/>
        <v>1714.2815394651011</v>
      </c>
      <c r="F26" s="33">
        <f t="shared" si="1"/>
        <v>858.8214379084967</v>
      </c>
      <c r="G26" s="33">
        <f t="shared" si="1"/>
        <v>572.15574122080682</v>
      </c>
      <c r="H26" s="33">
        <f t="shared" si="1"/>
        <v>431.10131233595797</v>
      </c>
      <c r="I26" s="33">
        <f t="shared" si="1"/>
        <v>345.01471780705924</v>
      </c>
      <c r="J26" s="33">
        <f t="shared" si="1"/>
        <v>288.53684672815103</v>
      </c>
      <c r="K26" s="33">
        <f t="shared" si="1"/>
        <v>247.52807091200839</v>
      </c>
      <c r="L26" s="33">
        <f t="shared" si="1"/>
        <v>217.26137566137564</v>
      </c>
    </row>
    <row r="27" spans="1:13" x14ac:dyDescent="0.2">
      <c r="A27" s="38">
        <v>18</v>
      </c>
      <c r="B27" s="38">
        <v>18</v>
      </c>
      <c r="C27" s="38">
        <v>0.375</v>
      </c>
      <c r="D27" s="32">
        <f t="shared" si="0"/>
        <v>0.44444444444444442</v>
      </c>
      <c r="E27" s="33">
        <f t="shared" si="1"/>
        <v>1928.1474782608695</v>
      </c>
      <c r="F27" s="33">
        <f t="shared" si="1"/>
        <v>965.75331010452965</v>
      </c>
      <c r="G27" s="33">
        <f t="shared" si="1"/>
        <v>643.25282622489556</v>
      </c>
      <c r="H27" s="33">
        <f t="shared" si="1"/>
        <v>484.56503496503495</v>
      </c>
      <c r="I27" s="33">
        <f t="shared" si="1"/>
        <v>387.71602334854759</v>
      </c>
      <c r="J27" s="33">
        <f t="shared" si="1"/>
        <v>324.17684210526312</v>
      </c>
      <c r="K27" s="33">
        <f t="shared" si="1"/>
        <v>278.04035860965956</v>
      </c>
      <c r="L27" s="33">
        <f t="shared" si="1"/>
        <v>243.9887323943662</v>
      </c>
    </row>
    <row r="28" spans="1:13" x14ac:dyDescent="0.2">
      <c r="A28" s="38">
        <v>24</v>
      </c>
      <c r="B28" s="38">
        <v>24</v>
      </c>
      <c r="C28" s="38">
        <v>0.375</v>
      </c>
      <c r="D28" s="32">
        <f t="shared" si="0"/>
        <v>0.25</v>
      </c>
      <c r="E28" s="33">
        <f t="shared" si="1"/>
        <v>2569.746023468057</v>
      </c>
      <c r="F28" s="33">
        <f t="shared" si="1"/>
        <v>1286.5503916449086</v>
      </c>
      <c r="G28" s="33">
        <f t="shared" si="1"/>
        <v>856.5462956864742</v>
      </c>
      <c r="H28" s="33">
        <f t="shared" si="1"/>
        <v>644.95916230366493</v>
      </c>
      <c r="I28" s="33">
        <f t="shared" si="1"/>
        <v>515.8236640403602</v>
      </c>
      <c r="J28" s="33">
        <f t="shared" si="1"/>
        <v>431.10131233595797</v>
      </c>
      <c r="K28" s="33">
        <f t="shared" si="1"/>
        <v>369.58248584544009</v>
      </c>
      <c r="L28" s="33">
        <f t="shared" si="1"/>
        <v>324.17684210526312</v>
      </c>
    </row>
    <row r="29" spans="1:13" x14ac:dyDescent="0.2">
      <c r="A29" s="1"/>
      <c r="B29" s="1"/>
      <c r="C29" s="1"/>
    </row>
    <row r="30" spans="1:13" x14ac:dyDescent="0.2">
      <c r="A30" s="28" t="s">
        <v>17</v>
      </c>
      <c r="B30" s="26" t="s">
        <v>35</v>
      </c>
      <c r="C30" s="17"/>
      <c r="D30" s="17"/>
      <c r="E30" s="24"/>
      <c r="F30" s="24"/>
      <c r="G30" s="24"/>
      <c r="H30" s="24"/>
      <c r="I30" s="24"/>
      <c r="J30" s="24"/>
      <c r="K30" s="24"/>
      <c r="L30" s="24"/>
      <c r="M30" s="24"/>
    </row>
    <row r="31" spans="1:13" x14ac:dyDescent="0.2">
      <c r="A31" s="1"/>
      <c r="B31" s="26" t="s">
        <v>18</v>
      </c>
      <c r="C31" s="17"/>
      <c r="D31" s="17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2" customHeight="1" x14ac:dyDescent="0.2">
      <c r="B32" s="26" t="s">
        <v>36</v>
      </c>
      <c r="C32" s="24"/>
      <c r="D32" s="17"/>
      <c r="E32" s="24"/>
      <c r="F32" s="24"/>
      <c r="G32" s="24"/>
      <c r="H32" s="24"/>
      <c r="I32" s="24"/>
      <c r="J32" s="24"/>
      <c r="K32" s="24"/>
      <c r="L32" s="24"/>
      <c r="M32" s="24"/>
    </row>
    <row r="33" spans="2:13" ht="12" customHeight="1" x14ac:dyDescent="0.2">
      <c r="B33" s="26"/>
      <c r="C33" s="24"/>
      <c r="D33" s="17"/>
      <c r="E33" s="24"/>
      <c r="F33" s="24"/>
      <c r="G33" s="24"/>
      <c r="H33" s="24"/>
      <c r="I33" s="24"/>
      <c r="J33" s="24"/>
      <c r="K33" s="24"/>
      <c r="L33" s="24"/>
      <c r="M33" s="24"/>
    </row>
  </sheetData>
  <mergeCells count="9">
    <mergeCell ref="A10:C10"/>
    <mergeCell ref="A1:N1"/>
    <mergeCell ref="G10:I11"/>
    <mergeCell ref="E15:L15"/>
    <mergeCell ref="A15:C15"/>
    <mergeCell ref="G12:I12"/>
    <mergeCell ref="E10:F10"/>
    <mergeCell ref="E11:F11"/>
    <mergeCell ref="E12:F12"/>
  </mergeCells>
  <phoneticPr fontId="3" type="noConversion"/>
  <pageMargins left="0.75" right="0.75" top="1" bottom="1" header="0.5" footer="0.5"/>
  <pageSetup orientation="landscape" horizontalDpi="300" verticalDpi="300" r:id="rId1"/>
  <headerFooter alignWithMargins="0">
    <oddFooter>&amp;L&amp;F, &amp;A&amp;RRev 12/2003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2" sqref="A2"/>
    </sheetView>
  </sheetViews>
  <sheetFormatPr defaultRowHeight="12.75" x14ac:dyDescent="0.2"/>
  <cols>
    <col min="1" max="3" width="10.5703125" customWidth="1"/>
    <col min="4" max="4" width="12.42578125" style="1" hidden="1" customWidth="1"/>
  </cols>
  <sheetData>
    <row r="1" spans="1:14" ht="15.75" x14ac:dyDescent="0.25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0" customFormat="1" ht="33" customHeight="1" x14ac:dyDescent="0.2">
      <c r="A2" s="29" t="s">
        <v>39</v>
      </c>
      <c r="D2" s="31"/>
    </row>
    <row r="3" spans="1:14" ht="18.75" hidden="1" customHeight="1" x14ac:dyDescent="0.2">
      <c r="A3" s="4" t="s">
        <v>13</v>
      </c>
      <c r="B3" s="2"/>
      <c r="C3" s="19">
        <v>45.1</v>
      </c>
    </row>
    <row r="4" spans="1:14" hidden="1" x14ac:dyDescent="0.2">
      <c r="A4" s="5"/>
      <c r="B4" s="5"/>
      <c r="C4" s="5"/>
      <c r="D4" s="6"/>
    </row>
    <row r="5" spans="1:14" s="30" customFormat="1" ht="36" customHeight="1" x14ac:dyDescent="0.2">
      <c r="A5" s="40" t="s">
        <v>27</v>
      </c>
      <c r="D5" s="31"/>
    </row>
    <row r="6" spans="1:14" x14ac:dyDescent="0.2">
      <c r="B6" s="45" t="s">
        <v>20</v>
      </c>
    </row>
    <row r="7" spans="1:14" x14ac:dyDescent="0.2">
      <c r="B7" s="45" t="s">
        <v>22</v>
      </c>
    </row>
    <row r="8" spans="1:14" x14ac:dyDescent="0.2">
      <c r="B8" s="45" t="s">
        <v>21</v>
      </c>
      <c r="F8" s="35"/>
    </row>
    <row r="9" spans="1:14" x14ac:dyDescent="0.2">
      <c r="B9" s="45"/>
      <c r="F9" s="35"/>
    </row>
    <row r="10" spans="1:14" x14ac:dyDescent="0.2">
      <c r="A10" s="108" t="s">
        <v>24</v>
      </c>
      <c r="B10" s="109"/>
      <c r="C10" s="110"/>
      <c r="D10" s="39"/>
      <c r="E10" s="124" t="s">
        <v>12</v>
      </c>
      <c r="F10" s="125"/>
      <c r="G10" s="112" t="s">
        <v>19</v>
      </c>
      <c r="H10" s="113"/>
      <c r="I10" s="114"/>
    </row>
    <row r="11" spans="1:14" x14ac:dyDescent="0.2">
      <c r="A11" s="14" t="s">
        <v>0</v>
      </c>
      <c r="B11" s="15" t="s">
        <v>1</v>
      </c>
      <c r="C11" s="16" t="s">
        <v>2</v>
      </c>
      <c r="E11" s="126" t="s">
        <v>26</v>
      </c>
      <c r="F11" s="127"/>
      <c r="G11" s="115"/>
      <c r="H11" s="116"/>
      <c r="I11" s="117"/>
    </row>
    <row r="12" spans="1:14" x14ac:dyDescent="0.2">
      <c r="A12" s="36">
        <v>4.25</v>
      </c>
      <c r="B12" s="36">
        <v>4.25</v>
      </c>
      <c r="C12" s="36">
        <v>0.3125</v>
      </c>
      <c r="D12" s="37"/>
      <c r="E12" s="128">
        <v>0.125</v>
      </c>
      <c r="F12" s="129"/>
      <c r="G12" s="121">
        <f>SUM($C$3/((A12+B12+E12)*C12*E12*(144/((A12+E12)*(B12+E12)))))</f>
        <v>17.793075684380035</v>
      </c>
      <c r="H12" s="122"/>
      <c r="I12" s="123"/>
    </row>
    <row r="13" spans="1:14" x14ac:dyDescent="0.2">
      <c r="A13" s="46"/>
      <c r="B13" s="46"/>
      <c r="C13" s="46"/>
      <c r="D13" s="37"/>
      <c r="E13" s="46"/>
      <c r="F13" s="46"/>
    </row>
    <row r="14" spans="1:14" s="43" customFormat="1" ht="36" customHeight="1" x14ac:dyDescent="0.2">
      <c r="A14" s="41" t="s">
        <v>28</v>
      </c>
      <c r="B14" s="42"/>
      <c r="C14" s="42"/>
      <c r="D14" s="42"/>
    </row>
    <row r="15" spans="1:14" x14ac:dyDescent="0.2">
      <c r="A15" s="108" t="s">
        <v>24</v>
      </c>
      <c r="B15" s="109"/>
      <c r="C15" s="110"/>
      <c r="D15" s="3" t="s">
        <v>3</v>
      </c>
      <c r="E15" s="118" t="s">
        <v>25</v>
      </c>
      <c r="F15" s="119"/>
      <c r="G15" s="119"/>
      <c r="H15" s="119"/>
      <c r="I15" s="119"/>
      <c r="J15" s="119"/>
      <c r="K15" s="119"/>
      <c r="L15" s="120"/>
    </row>
    <row r="16" spans="1:14" x14ac:dyDescent="0.2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2" hidden="1" x14ac:dyDescent="0.2">
      <c r="A17" s="14"/>
      <c r="B17" s="15"/>
      <c r="C17" s="16"/>
      <c r="D17" s="7"/>
      <c r="E17" s="20">
        <v>6.25E-2</v>
      </c>
      <c r="F17" s="21">
        <v>0.125</v>
      </c>
      <c r="G17" s="21">
        <v>0.188</v>
      </c>
      <c r="H17" s="21">
        <v>0.25</v>
      </c>
      <c r="I17" s="21">
        <v>0.313</v>
      </c>
      <c r="J17" s="21">
        <v>0.375</v>
      </c>
      <c r="K17" s="21">
        <v>0.438</v>
      </c>
      <c r="L17" s="22">
        <v>0.5</v>
      </c>
    </row>
    <row r="18" spans="1:12" x14ac:dyDescent="0.2">
      <c r="A18" s="38">
        <v>1</v>
      </c>
      <c r="B18" s="38">
        <v>1</v>
      </c>
      <c r="C18" s="38">
        <v>0.25</v>
      </c>
      <c r="D18" s="32">
        <f t="shared" ref="D18:D28" si="0">SUM(144/(A18*B18))</f>
        <v>144</v>
      </c>
      <c r="E18" s="33">
        <f t="shared" ref="E18:L28" si="1">SUM($C$3/(($A18+$B18-E$17)*$C18*$D18*E$17))</f>
        <v>10.345519713261648</v>
      </c>
      <c r="F18" s="33">
        <f t="shared" si="1"/>
        <v>5.3451851851851853</v>
      </c>
      <c r="G18" s="33">
        <f t="shared" si="1"/>
        <v>3.677545024240811</v>
      </c>
      <c r="H18" s="33">
        <f t="shared" si="1"/>
        <v>2.8634920634920635</v>
      </c>
      <c r="I18" s="33">
        <f t="shared" si="1"/>
        <v>2.3725458879834287</v>
      </c>
      <c r="J18" s="33">
        <f t="shared" si="1"/>
        <v>2.0558404558404559</v>
      </c>
      <c r="K18" s="33">
        <f t="shared" si="1"/>
        <v>1.8311288328652791</v>
      </c>
      <c r="L18" s="33">
        <f t="shared" si="1"/>
        <v>1.6703703703703705</v>
      </c>
    </row>
    <row r="19" spans="1:12" x14ac:dyDescent="0.2">
      <c r="A19" s="38">
        <v>2</v>
      </c>
      <c r="B19" s="38">
        <v>2</v>
      </c>
      <c r="C19" s="38">
        <v>0.25</v>
      </c>
      <c r="D19" s="32">
        <f t="shared" si="0"/>
        <v>36</v>
      </c>
      <c r="E19" s="33">
        <f t="shared" si="1"/>
        <v>20.362610229276896</v>
      </c>
      <c r="F19" s="33">
        <f t="shared" si="1"/>
        <v>10.345519713261648</v>
      </c>
      <c r="G19" s="33">
        <f t="shared" si="1"/>
        <v>6.9923521342333155</v>
      </c>
      <c r="H19" s="33">
        <f t="shared" si="1"/>
        <v>5.3451851851851853</v>
      </c>
      <c r="I19" s="33">
        <f t="shared" si="1"/>
        <v>4.3422673317364193</v>
      </c>
      <c r="J19" s="33">
        <f t="shared" si="1"/>
        <v>3.6863346104725414</v>
      </c>
      <c r="K19" s="33">
        <f t="shared" si="1"/>
        <v>3.2119295192987827</v>
      </c>
      <c r="L19" s="33">
        <f t="shared" si="1"/>
        <v>2.8634920634920635</v>
      </c>
    </row>
    <row r="20" spans="1:12" x14ac:dyDescent="0.2">
      <c r="A20" s="38">
        <v>4.25</v>
      </c>
      <c r="B20" s="38">
        <v>4.25</v>
      </c>
      <c r="C20" s="38">
        <v>0.313</v>
      </c>
      <c r="D20" s="32">
        <f t="shared" si="0"/>
        <v>7.9723183391003456</v>
      </c>
      <c r="E20" s="33">
        <f t="shared" si="1"/>
        <v>34.27313007007718</v>
      </c>
      <c r="F20" s="33">
        <f t="shared" si="1"/>
        <v>17.264449848732909</v>
      </c>
      <c r="G20" s="33">
        <f t="shared" si="1"/>
        <v>11.566026646550657</v>
      </c>
      <c r="H20" s="33">
        <f t="shared" si="1"/>
        <v>8.7630162110992789</v>
      </c>
      <c r="I20" s="33">
        <f t="shared" si="1"/>
        <v>7.0530740644278112</v>
      </c>
      <c r="J20" s="33">
        <f t="shared" si="1"/>
        <v>5.9318878967441275</v>
      </c>
      <c r="K20" s="33">
        <f t="shared" si="1"/>
        <v>5.118358105785263</v>
      </c>
      <c r="L20" s="33">
        <f t="shared" si="1"/>
        <v>4.5184302338480657</v>
      </c>
    </row>
    <row r="21" spans="1:12" x14ac:dyDescent="0.2">
      <c r="A21" s="38">
        <v>4</v>
      </c>
      <c r="B21" s="38">
        <v>8</v>
      </c>
      <c r="C21" s="38">
        <v>0.5</v>
      </c>
      <c r="D21" s="32">
        <f t="shared" si="0"/>
        <v>4.5</v>
      </c>
      <c r="E21" s="33">
        <f t="shared" si="1"/>
        <v>26.865852239674229</v>
      </c>
      <c r="F21" s="33">
        <f t="shared" si="1"/>
        <v>13.503625730994152</v>
      </c>
      <c r="G21" s="33">
        <f t="shared" si="1"/>
        <v>9.0263617797823912</v>
      </c>
      <c r="H21" s="33">
        <f t="shared" si="1"/>
        <v>6.8236406619385344</v>
      </c>
      <c r="I21" s="33">
        <f t="shared" si="1"/>
        <v>5.4795720551423557</v>
      </c>
      <c r="J21" s="33">
        <f t="shared" si="1"/>
        <v>4.5980087614496217</v>
      </c>
      <c r="K21" s="33">
        <f t="shared" si="1"/>
        <v>3.958101694427353</v>
      </c>
      <c r="L21" s="33">
        <f t="shared" si="1"/>
        <v>3.4859903381642514</v>
      </c>
    </row>
    <row r="22" spans="1:12" x14ac:dyDescent="0.2">
      <c r="A22" s="38">
        <v>6</v>
      </c>
      <c r="B22" s="38">
        <v>6</v>
      </c>
      <c r="C22" s="38">
        <v>0.5</v>
      </c>
      <c r="D22" s="32">
        <f t="shared" si="0"/>
        <v>4</v>
      </c>
      <c r="E22" s="33">
        <f t="shared" si="1"/>
        <v>30.224083769633509</v>
      </c>
      <c r="F22" s="33">
        <f t="shared" si="1"/>
        <v>15.191578947368422</v>
      </c>
      <c r="G22" s="33">
        <f t="shared" si="1"/>
        <v>10.15465700225519</v>
      </c>
      <c r="H22" s="33">
        <f t="shared" si="1"/>
        <v>7.676595744680851</v>
      </c>
      <c r="I22" s="33">
        <f t="shared" si="1"/>
        <v>6.1645185620351501</v>
      </c>
      <c r="J22" s="33">
        <f t="shared" si="1"/>
        <v>5.1727598566308242</v>
      </c>
      <c r="K22" s="33">
        <f t="shared" si="1"/>
        <v>4.4528644062307725</v>
      </c>
      <c r="L22" s="33">
        <f t="shared" si="1"/>
        <v>3.9217391304347826</v>
      </c>
    </row>
    <row r="23" spans="1:12" x14ac:dyDescent="0.2">
      <c r="A23" s="38">
        <v>8</v>
      </c>
      <c r="B23" s="38">
        <v>8</v>
      </c>
      <c r="C23" s="38">
        <v>0.375</v>
      </c>
      <c r="D23" s="32">
        <f t="shared" si="0"/>
        <v>2.25</v>
      </c>
      <c r="E23" s="33">
        <f t="shared" si="1"/>
        <v>53.66146695715323</v>
      </c>
      <c r="F23" s="33">
        <f t="shared" si="1"/>
        <v>26.93636628754739</v>
      </c>
      <c r="G23" s="33">
        <f t="shared" si="1"/>
        <v>17.981176379591805</v>
      </c>
      <c r="H23" s="33">
        <f t="shared" si="1"/>
        <v>13.575073486184598</v>
      </c>
      <c r="I23" s="33">
        <f t="shared" si="1"/>
        <v>10.886255474120603</v>
      </c>
      <c r="J23" s="33">
        <f t="shared" si="1"/>
        <v>9.1224493827160504</v>
      </c>
      <c r="K23" s="33">
        <f t="shared" si="1"/>
        <v>7.8419349339791902</v>
      </c>
      <c r="L23" s="33">
        <f t="shared" si="1"/>
        <v>6.8970131421744325</v>
      </c>
    </row>
    <row r="24" spans="1:12" x14ac:dyDescent="0.2">
      <c r="A24" s="38">
        <v>12</v>
      </c>
      <c r="B24" s="38">
        <v>12</v>
      </c>
      <c r="C24" s="38">
        <v>0.375</v>
      </c>
      <c r="D24" s="32">
        <f t="shared" si="0"/>
        <v>1</v>
      </c>
      <c r="E24" s="33">
        <f t="shared" si="1"/>
        <v>80.387119234116625</v>
      </c>
      <c r="F24" s="33">
        <f t="shared" si="1"/>
        <v>40.298778359511346</v>
      </c>
      <c r="G24" s="33">
        <f t="shared" si="1"/>
        <v>26.865291116106903</v>
      </c>
      <c r="H24" s="33">
        <f t="shared" si="1"/>
        <v>20.255438596491228</v>
      </c>
      <c r="I24" s="33">
        <f t="shared" si="1"/>
        <v>16.221494982509064</v>
      </c>
      <c r="J24" s="33">
        <f t="shared" si="1"/>
        <v>13.575073486184598</v>
      </c>
      <c r="K24" s="33">
        <f t="shared" si="1"/>
        <v>11.653570611400317</v>
      </c>
      <c r="L24" s="33">
        <f t="shared" si="1"/>
        <v>10.235460992907802</v>
      </c>
    </row>
    <row r="25" spans="1:12" x14ac:dyDescent="0.2">
      <c r="A25" s="38">
        <v>13</v>
      </c>
      <c r="B25" s="38">
        <v>13</v>
      </c>
      <c r="C25" s="38">
        <v>0.375</v>
      </c>
      <c r="D25" s="32">
        <f t="shared" si="0"/>
        <v>0.85207100591715978</v>
      </c>
      <c r="E25" s="33">
        <f t="shared" si="1"/>
        <v>87.0685586791611</v>
      </c>
      <c r="F25" s="33">
        <f t="shared" si="1"/>
        <v>43.639434603685807</v>
      </c>
      <c r="G25" s="33">
        <f t="shared" si="1"/>
        <v>29.086400580691539</v>
      </c>
      <c r="H25" s="33">
        <f t="shared" si="1"/>
        <v>21.925638259618839</v>
      </c>
      <c r="I25" s="33">
        <f t="shared" si="1"/>
        <v>17.555441800696574</v>
      </c>
      <c r="J25" s="33">
        <f t="shared" si="1"/>
        <v>14.688395061728395</v>
      </c>
      <c r="K25" s="33">
        <f t="shared" si="1"/>
        <v>12.606674674441503</v>
      </c>
      <c r="L25" s="33">
        <f t="shared" si="1"/>
        <v>11.07029774872912</v>
      </c>
    </row>
    <row r="26" spans="1:12" x14ac:dyDescent="0.2">
      <c r="A26" s="38">
        <v>16</v>
      </c>
      <c r="B26" s="38">
        <v>16</v>
      </c>
      <c r="C26" s="38">
        <v>0.375</v>
      </c>
      <c r="D26" s="32">
        <f t="shared" si="0"/>
        <v>0.5625</v>
      </c>
      <c r="E26" s="33">
        <f t="shared" si="1"/>
        <v>107.11290860331957</v>
      </c>
      <c r="F26" s="33">
        <f t="shared" si="1"/>
        <v>53.66146695715323</v>
      </c>
      <c r="G26" s="33">
        <f t="shared" si="1"/>
        <v>35.74982533812468</v>
      </c>
      <c r="H26" s="33">
        <f t="shared" si="1"/>
        <v>26.93636628754739</v>
      </c>
      <c r="I26" s="33">
        <f t="shared" si="1"/>
        <v>21.55744496134438</v>
      </c>
      <c r="J26" s="33">
        <f t="shared" si="1"/>
        <v>18.028556092324209</v>
      </c>
      <c r="K26" s="33">
        <f t="shared" si="1"/>
        <v>15.466217786272622</v>
      </c>
      <c r="L26" s="33">
        <f t="shared" si="1"/>
        <v>13.575073486184598</v>
      </c>
    </row>
    <row r="27" spans="1:12" x14ac:dyDescent="0.2">
      <c r="A27" s="38">
        <v>18</v>
      </c>
      <c r="B27" s="38">
        <v>18</v>
      </c>
      <c r="C27" s="38">
        <v>0.375</v>
      </c>
      <c r="D27" s="32">
        <f t="shared" si="0"/>
        <v>0.44444444444444442</v>
      </c>
      <c r="E27" s="33">
        <f t="shared" si="1"/>
        <v>120.47582608695653</v>
      </c>
      <c r="F27" s="33">
        <f t="shared" si="1"/>
        <v>60.342857142857149</v>
      </c>
      <c r="G27" s="33">
        <f t="shared" si="1"/>
        <v>40.192161904603481</v>
      </c>
      <c r="H27" s="33">
        <f t="shared" si="1"/>
        <v>30.276923076923079</v>
      </c>
      <c r="I27" s="33">
        <f t="shared" si="1"/>
        <v>24.225537064310746</v>
      </c>
      <c r="J27" s="33">
        <f t="shared" si="1"/>
        <v>20.255438596491228</v>
      </c>
      <c r="K27" s="33">
        <f t="shared" si="1"/>
        <v>17.372707361174353</v>
      </c>
      <c r="L27" s="33">
        <f t="shared" si="1"/>
        <v>15.245070422535214</v>
      </c>
    </row>
    <row r="28" spans="1:12" x14ac:dyDescent="0.2">
      <c r="A28" s="38">
        <v>24</v>
      </c>
      <c r="B28" s="38">
        <v>24</v>
      </c>
      <c r="C28" s="38">
        <v>0.375</v>
      </c>
      <c r="D28" s="32">
        <f t="shared" si="0"/>
        <v>0.25</v>
      </c>
      <c r="E28" s="33">
        <f t="shared" si="1"/>
        <v>160.56462407648849</v>
      </c>
      <c r="F28" s="33">
        <f t="shared" si="1"/>
        <v>80.387119234116625</v>
      </c>
      <c r="G28" s="33">
        <f t="shared" si="1"/>
        <v>53.519309968772497</v>
      </c>
      <c r="H28" s="33">
        <f t="shared" si="1"/>
        <v>40.298778359511346</v>
      </c>
      <c r="I28" s="33">
        <f t="shared" si="1"/>
        <v>32.230046062926355</v>
      </c>
      <c r="J28" s="33">
        <f t="shared" si="1"/>
        <v>26.93636628754739</v>
      </c>
      <c r="K28" s="33">
        <f t="shared" si="1"/>
        <v>23.092505003642771</v>
      </c>
      <c r="L28" s="33">
        <f t="shared" si="1"/>
        <v>20.255438596491228</v>
      </c>
    </row>
    <row r="29" spans="1:12" x14ac:dyDescent="0.2">
      <c r="A29" s="1"/>
      <c r="B29" s="1"/>
      <c r="C29" s="1"/>
    </row>
    <row r="30" spans="1:12" x14ac:dyDescent="0.2">
      <c r="A30" s="28" t="s">
        <v>17</v>
      </c>
      <c r="B30" s="26" t="s">
        <v>35</v>
      </c>
      <c r="C30" s="17"/>
      <c r="D30" s="17"/>
      <c r="E30" s="24"/>
      <c r="F30" s="24"/>
      <c r="G30" s="24"/>
      <c r="H30" s="24"/>
      <c r="I30" s="24"/>
      <c r="J30" s="24"/>
      <c r="K30" s="24"/>
      <c r="L30" s="24"/>
    </row>
    <row r="31" spans="1:12" x14ac:dyDescent="0.2">
      <c r="A31" s="1"/>
      <c r="B31" s="26" t="s">
        <v>18</v>
      </c>
      <c r="C31" s="24"/>
      <c r="D31" s="17"/>
      <c r="E31" s="24"/>
      <c r="F31" s="24"/>
      <c r="G31" s="24"/>
      <c r="H31" s="24"/>
      <c r="I31" s="24"/>
      <c r="J31" s="24"/>
      <c r="K31" s="24"/>
      <c r="L31" s="24"/>
    </row>
    <row r="32" spans="1:12" x14ac:dyDescent="0.2">
      <c r="B32" s="26" t="s">
        <v>36</v>
      </c>
      <c r="C32" s="24"/>
      <c r="D32" s="17"/>
      <c r="E32" s="24"/>
      <c r="F32" s="24"/>
      <c r="G32" s="24"/>
      <c r="H32" s="24"/>
      <c r="I32" s="24"/>
      <c r="J32" s="24"/>
      <c r="K32" s="24"/>
      <c r="L32" s="24"/>
    </row>
    <row r="33" spans="2:12" x14ac:dyDescent="0.2">
      <c r="B33" s="26"/>
      <c r="C33" s="24"/>
      <c r="D33" s="17"/>
      <c r="E33" s="24"/>
      <c r="F33" s="24"/>
      <c r="G33" s="24"/>
      <c r="H33" s="24"/>
      <c r="I33" s="24"/>
      <c r="J33" s="24"/>
      <c r="K33" s="24"/>
      <c r="L33" s="24"/>
    </row>
  </sheetData>
  <mergeCells count="9">
    <mergeCell ref="A15:C15"/>
    <mergeCell ref="E15:L15"/>
    <mergeCell ref="A1:N1"/>
    <mergeCell ref="A10:C10"/>
    <mergeCell ref="E10:F10"/>
    <mergeCell ref="G10:I11"/>
    <mergeCell ref="E11:F11"/>
    <mergeCell ref="E12:F12"/>
    <mergeCell ref="G12:I12"/>
  </mergeCells>
  <pageMargins left="0.75" right="0.75" top="1" bottom="1" header="0.5" footer="0.5"/>
  <pageSetup orientation="landscape" horizontalDpi="300" verticalDpi="300" r:id="rId1"/>
  <headerFooter alignWithMargins="0">
    <oddFooter>&amp;L&amp;F, &amp;A&amp;RRev 12/2003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2" sqref="A2"/>
    </sheetView>
  </sheetViews>
  <sheetFormatPr defaultRowHeight="12.75" x14ac:dyDescent="0.2"/>
  <cols>
    <col min="1" max="3" width="10.5703125" customWidth="1"/>
    <col min="4" max="4" width="12.42578125" style="1" hidden="1" customWidth="1"/>
  </cols>
  <sheetData>
    <row r="1" spans="1:14" ht="15.75" x14ac:dyDescent="0.25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0" customFormat="1" ht="33" customHeight="1" x14ac:dyDescent="0.2">
      <c r="A2" s="29" t="s">
        <v>40</v>
      </c>
      <c r="D2" s="31"/>
    </row>
    <row r="3" spans="1:14" ht="18.75" hidden="1" customHeight="1" x14ac:dyDescent="0.2">
      <c r="A3" s="4" t="s">
        <v>13</v>
      </c>
      <c r="B3" s="2"/>
      <c r="C3" s="19">
        <v>180.5</v>
      </c>
    </row>
    <row r="4" spans="1:14" hidden="1" x14ac:dyDescent="0.2">
      <c r="A4" s="5"/>
      <c r="B4" s="5"/>
      <c r="C4" s="5"/>
      <c r="D4" s="6"/>
    </row>
    <row r="5" spans="1:14" s="30" customFormat="1" ht="36" customHeight="1" x14ac:dyDescent="0.2">
      <c r="A5" s="40" t="s">
        <v>27</v>
      </c>
      <c r="D5" s="31"/>
    </row>
    <row r="6" spans="1:14" x14ac:dyDescent="0.2">
      <c r="B6" s="45" t="s">
        <v>20</v>
      </c>
    </row>
    <row r="7" spans="1:14" x14ac:dyDescent="0.2">
      <c r="B7" s="45" t="s">
        <v>22</v>
      </c>
    </row>
    <row r="8" spans="1:14" x14ac:dyDescent="0.2">
      <c r="B8" s="45" t="s">
        <v>21</v>
      </c>
      <c r="F8" s="35"/>
    </row>
    <row r="9" spans="1:14" x14ac:dyDescent="0.2">
      <c r="B9" s="45"/>
      <c r="F9" s="35"/>
    </row>
    <row r="10" spans="1:14" x14ac:dyDescent="0.2">
      <c r="A10" s="108" t="s">
        <v>24</v>
      </c>
      <c r="B10" s="109"/>
      <c r="C10" s="110"/>
      <c r="D10" s="39"/>
      <c r="E10" s="124" t="s">
        <v>12</v>
      </c>
      <c r="F10" s="125"/>
      <c r="G10" s="112" t="s">
        <v>19</v>
      </c>
      <c r="H10" s="113"/>
      <c r="I10" s="114"/>
    </row>
    <row r="11" spans="1:14" x14ac:dyDescent="0.2">
      <c r="A11" s="14" t="s">
        <v>0</v>
      </c>
      <c r="B11" s="15" t="s">
        <v>1</v>
      </c>
      <c r="C11" s="16" t="s">
        <v>2</v>
      </c>
      <c r="E11" s="126" t="s">
        <v>26</v>
      </c>
      <c r="F11" s="127"/>
      <c r="G11" s="115"/>
      <c r="H11" s="116"/>
      <c r="I11" s="117"/>
    </row>
    <row r="12" spans="1:14" x14ac:dyDescent="0.2">
      <c r="A12" s="36">
        <v>4.25</v>
      </c>
      <c r="B12" s="36">
        <v>4.25</v>
      </c>
      <c r="C12" s="36">
        <v>0.3125</v>
      </c>
      <c r="D12" s="37"/>
      <c r="E12" s="128">
        <v>0.125</v>
      </c>
      <c r="F12" s="129"/>
      <c r="G12" s="121">
        <f>SUM($C$3/((A12+B12+E12)*C12*E12*(144/((A12+E12)*(B12+E12)))))</f>
        <v>71.211755233494372</v>
      </c>
      <c r="H12" s="122"/>
      <c r="I12" s="123"/>
    </row>
    <row r="13" spans="1:14" x14ac:dyDescent="0.2">
      <c r="A13" s="46"/>
      <c r="B13" s="46"/>
      <c r="C13" s="46"/>
      <c r="D13" s="37"/>
      <c r="E13" s="46"/>
      <c r="F13" s="46"/>
    </row>
    <row r="14" spans="1:14" s="43" customFormat="1" ht="36" customHeight="1" x14ac:dyDescent="0.2">
      <c r="A14" s="41" t="s">
        <v>28</v>
      </c>
      <c r="B14" s="42"/>
      <c r="C14" s="42"/>
      <c r="D14" s="42"/>
    </row>
    <row r="15" spans="1:14" x14ac:dyDescent="0.2">
      <c r="A15" s="108" t="s">
        <v>24</v>
      </c>
      <c r="B15" s="109"/>
      <c r="C15" s="110"/>
      <c r="D15" s="3" t="s">
        <v>3</v>
      </c>
      <c r="E15" s="118" t="s">
        <v>25</v>
      </c>
      <c r="F15" s="119"/>
      <c r="G15" s="119"/>
      <c r="H15" s="119"/>
      <c r="I15" s="119"/>
      <c r="J15" s="119"/>
      <c r="K15" s="119"/>
      <c r="L15" s="120"/>
    </row>
    <row r="16" spans="1:14" x14ac:dyDescent="0.2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2" hidden="1" x14ac:dyDescent="0.2">
      <c r="A17" s="14"/>
      <c r="B17" s="15"/>
      <c r="C17" s="16"/>
      <c r="D17" s="7"/>
      <c r="E17" s="20">
        <v>6.25E-2</v>
      </c>
      <c r="F17" s="21">
        <v>0.125</v>
      </c>
      <c r="G17" s="21">
        <v>0.188</v>
      </c>
      <c r="H17" s="21">
        <v>0.25</v>
      </c>
      <c r="I17" s="21">
        <v>0.313</v>
      </c>
      <c r="J17" s="21">
        <v>0.375</v>
      </c>
      <c r="K17" s="21">
        <v>0.438</v>
      </c>
      <c r="L17" s="22">
        <v>0.5</v>
      </c>
    </row>
    <row r="18" spans="1:12" x14ac:dyDescent="0.2">
      <c r="A18" s="38">
        <v>1</v>
      </c>
      <c r="B18" s="38">
        <v>1</v>
      </c>
      <c r="C18" s="38">
        <v>0.25</v>
      </c>
      <c r="D18" s="32">
        <f>SUM(144/(A18*B18))</f>
        <v>144</v>
      </c>
      <c r="E18" s="33">
        <f t="shared" ref="E18:L28" si="0">SUM($C$3/(($A18+$B18-E$17)*$C18*$D18*E$17))</f>
        <v>41.405017921146957</v>
      </c>
      <c r="F18" s="33">
        <f t="shared" si="0"/>
        <v>21.392592592592592</v>
      </c>
      <c r="G18" s="33">
        <f t="shared" si="0"/>
        <v>14.718334298790829</v>
      </c>
      <c r="H18" s="33">
        <f t="shared" si="0"/>
        <v>11.46031746031746</v>
      </c>
      <c r="I18" s="33">
        <f t="shared" si="0"/>
        <v>9.4954441858316834</v>
      </c>
      <c r="J18" s="33">
        <f t="shared" si="0"/>
        <v>8.2279202279202277</v>
      </c>
      <c r="K18" s="33">
        <f t="shared" si="0"/>
        <v>7.3285754840838777</v>
      </c>
      <c r="L18" s="33">
        <f t="shared" si="0"/>
        <v>6.6851851851851851</v>
      </c>
    </row>
    <row r="19" spans="1:12" x14ac:dyDescent="0.2">
      <c r="A19" s="38">
        <v>2</v>
      </c>
      <c r="B19" s="38">
        <v>2</v>
      </c>
      <c r="C19" s="38">
        <v>0.25</v>
      </c>
      <c r="D19" s="32">
        <f t="shared" ref="D19:D28" si="1">SUM(144/(A19*B19))</f>
        <v>36</v>
      </c>
      <c r="E19" s="33">
        <f t="shared" si="0"/>
        <v>81.495590828924165</v>
      </c>
      <c r="F19" s="33">
        <f t="shared" si="0"/>
        <v>41.405017921146957</v>
      </c>
      <c r="G19" s="33">
        <f t="shared" si="0"/>
        <v>27.984912643661051</v>
      </c>
      <c r="H19" s="33">
        <f t="shared" si="0"/>
        <v>21.392592592592592</v>
      </c>
      <c r="I19" s="33">
        <f t="shared" si="0"/>
        <v>17.378697414155734</v>
      </c>
      <c r="J19" s="33">
        <f t="shared" si="0"/>
        <v>14.753512132822477</v>
      </c>
      <c r="K19" s="33">
        <f t="shared" si="0"/>
        <v>12.854839872138143</v>
      </c>
      <c r="L19" s="33">
        <f t="shared" si="0"/>
        <v>11.46031746031746</v>
      </c>
    </row>
    <row r="20" spans="1:12" x14ac:dyDescent="0.2">
      <c r="A20" s="38">
        <v>4.25</v>
      </c>
      <c r="B20" s="38">
        <v>4.25</v>
      </c>
      <c r="C20" s="38">
        <v>0.313</v>
      </c>
      <c r="D20" s="32">
        <f t="shared" si="1"/>
        <v>7.9723183391003456</v>
      </c>
      <c r="E20" s="33">
        <f t="shared" si="0"/>
        <v>137.16851391682772</v>
      </c>
      <c r="F20" s="33">
        <f t="shared" si="0"/>
        <v>69.096079771536367</v>
      </c>
      <c r="G20" s="33">
        <f t="shared" si="0"/>
        <v>46.289751878101853</v>
      </c>
      <c r="H20" s="33">
        <f t="shared" si="0"/>
        <v>35.071495035552545</v>
      </c>
      <c r="I20" s="33">
        <f t="shared" si="0"/>
        <v>28.227935002865184</v>
      </c>
      <c r="J20" s="33">
        <f t="shared" si="0"/>
        <v>23.740704331758646</v>
      </c>
      <c r="K20" s="33">
        <f t="shared" si="0"/>
        <v>20.484781332466518</v>
      </c>
      <c r="L20" s="33">
        <f t="shared" si="0"/>
        <v>18.08373962770678</v>
      </c>
    </row>
    <row r="21" spans="1:12" x14ac:dyDescent="0.2">
      <c r="A21" s="38">
        <v>4</v>
      </c>
      <c r="B21" s="38">
        <v>8</v>
      </c>
      <c r="C21" s="38">
        <v>0.5</v>
      </c>
      <c r="D21" s="32">
        <f t="shared" si="1"/>
        <v>4.5</v>
      </c>
      <c r="E21" s="33">
        <f t="shared" si="0"/>
        <v>107.52297847585805</v>
      </c>
      <c r="F21" s="33">
        <f t="shared" si="0"/>
        <v>54.044444444444444</v>
      </c>
      <c r="G21" s="33">
        <f t="shared" si="0"/>
        <v>36.125461225071433</v>
      </c>
      <c r="H21" s="33">
        <f t="shared" si="0"/>
        <v>27.309692671394799</v>
      </c>
      <c r="I21" s="33">
        <f t="shared" si="0"/>
        <v>21.930438047742687</v>
      </c>
      <c r="J21" s="33">
        <f t="shared" si="0"/>
        <v>18.402230187176425</v>
      </c>
      <c r="K21" s="33">
        <f t="shared" si="0"/>
        <v>15.841183056411026</v>
      </c>
      <c r="L21" s="33">
        <f t="shared" si="0"/>
        <v>13.951690821256038</v>
      </c>
    </row>
    <row r="22" spans="1:12" x14ac:dyDescent="0.2">
      <c r="A22" s="38">
        <v>6</v>
      </c>
      <c r="B22" s="38">
        <v>6</v>
      </c>
      <c r="C22" s="38">
        <v>0.5</v>
      </c>
      <c r="D22" s="32">
        <f t="shared" si="1"/>
        <v>4</v>
      </c>
      <c r="E22" s="33">
        <f t="shared" si="0"/>
        <v>120.96335078534031</v>
      </c>
      <c r="F22" s="33">
        <f t="shared" si="0"/>
        <v>60.8</v>
      </c>
      <c r="G22" s="33">
        <f t="shared" si="0"/>
        <v>40.641143878205362</v>
      </c>
      <c r="H22" s="33">
        <f t="shared" si="0"/>
        <v>30.723404255319149</v>
      </c>
      <c r="I22" s="33">
        <f t="shared" si="0"/>
        <v>24.671742803710522</v>
      </c>
      <c r="J22" s="33">
        <f t="shared" si="0"/>
        <v>20.702508960573478</v>
      </c>
      <c r="K22" s="33">
        <f t="shared" si="0"/>
        <v>17.821330938462403</v>
      </c>
      <c r="L22" s="33">
        <f t="shared" si="0"/>
        <v>15.695652173913043</v>
      </c>
    </row>
    <row r="23" spans="1:12" x14ac:dyDescent="0.2">
      <c r="A23" s="38">
        <v>8</v>
      </c>
      <c r="B23" s="38">
        <v>8</v>
      </c>
      <c r="C23" s="38">
        <v>0.375</v>
      </c>
      <c r="D23" s="32">
        <f t="shared" si="1"/>
        <v>2.25</v>
      </c>
      <c r="E23" s="33">
        <f t="shared" si="0"/>
        <v>214.76485112563543</v>
      </c>
      <c r="F23" s="33">
        <f t="shared" si="0"/>
        <v>107.80519101778944</v>
      </c>
      <c r="G23" s="33">
        <f t="shared" si="0"/>
        <v>71.964575089053668</v>
      </c>
      <c r="H23" s="33">
        <f t="shared" si="0"/>
        <v>54.330393885949441</v>
      </c>
      <c r="I23" s="33">
        <f t="shared" si="0"/>
        <v>43.569159935227688</v>
      </c>
      <c r="J23" s="33">
        <f t="shared" si="0"/>
        <v>36.510024691358026</v>
      </c>
      <c r="K23" s="33">
        <f t="shared" si="0"/>
        <v>31.38512761825374</v>
      </c>
      <c r="L23" s="33">
        <f t="shared" si="0"/>
        <v>27.603345280764636</v>
      </c>
    </row>
    <row r="24" spans="1:12" x14ac:dyDescent="0.2">
      <c r="A24" s="38">
        <v>12</v>
      </c>
      <c r="B24" s="38">
        <v>12</v>
      </c>
      <c r="C24" s="38">
        <v>0.375</v>
      </c>
      <c r="D24" s="32">
        <f t="shared" si="1"/>
        <v>1</v>
      </c>
      <c r="E24" s="33">
        <f t="shared" si="0"/>
        <v>321.72671888598779</v>
      </c>
      <c r="F24" s="33">
        <f t="shared" si="0"/>
        <v>161.28446771378708</v>
      </c>
      <c r="G24" s="33">
        <f t="shared" si="0"/>
        <v>107.52073273741233</v>
      </c>
      <c r="H24" s="33">
        <f t="shared" si="0"/>
        <v>81.066666666666663</v>
      </c>
      <c r="I24" s="33">
        <f t="shared" si="0"/>
        <v>64.921947768134942</v>
      </c>
      <c r="J24" s="33">
        <f t="shared" si="0"/>
        <v>54.330393885949441</v>
      </c>
      <c r="K24" s="33">
        <f t="shared" si="0"/>
        <v>46.640121848287301</v>
      </c>
      <c r="L24" s="33">
        <f t="shared" si="0"/>
        <v>40.964539007092199</v>
      </c>
    </row>
    <row r="25" spans="1:12" x14ac:dyDescent="0.2">
      <c r="A25" s="38">
        <v>13</v>
      </c>
      <c r="B25" s="38">
        <v>13</v>
      </c>
      <c r="C25" s="38">
        <v>0.375</v>
      </c>
      <c r="D25" s="32">
        <f t="shared" si="1"/>
        <v>0.85207100591715978</v>
      </c>
      <c r="E25" s="33">
        <f t="shared" si="0"/>
        <v>348.46729138777334</v>
      </c>
      <c r="F25" s="33">
        <f t="shared" si="0"/>
        <v>174.65449991053853</v>
      </c>
      <c r="G25" s="33">
        <f t="shared" si="0"/>
        <v>116.41009545043953</v>
      </c>
      <c r="H25" s="33">
        <f t="shared" si="0"/>
        <v>87.751168644372513</v>
      </c>
      <c r="I25" s="33">
        <f t="shared" si="0"/>
        <v>70.260692794362129</v>
      </c>
      <c r="J25" s="33">
        <f t="shared" si="0"/>
        <v>58.786148750376384</v>
      </c>
      <c r="K25" s="33">
        <f t="shared" si="0"/>
        <v>50.454651413230401</v>
      </c>
      <c r="L25" s="33">
        <f t="shared" si="0"/>
        <v>44.305737109658672</v>
      </c>
    </row>
    <row r="26" spans="1:12" x14ac:dyDescent="0.2">
      <c r="A26" s="38">
        <v>16</v>
      </c>
      <c r="B26" s="38">
        <v>16</v>
      </c>
      <c r="C26" s="38">
        <v>0.375</v>
      </c>
      <c r="D26" s="32">
        <f t="shared" si="1"/>
        <v>0.5625</v>
      </c>
      <c r="E26" s="33">
        <f t="shared" si="0"/>
        <v>428.68913531927228</v>
      </c>
      <c r="F26" s="33">
        <f t="shared" si="0"/>
        <v>214.76485112563543</v>
      </c>
      <c r="G26" s="33">
        <f t="shared" si="0"/>
        <v>143.07856925790475</v>
      </c>
      <c r="H26" s="33">
        <f t="shared" si="0"/>
        <v>107.80519101778944</v>
      </c>
      <c r="I26" s="33">
        <f t="shared" si="0"/>
        <v>86.277579058152128</v>
      </c>
      <c r="J26" s="33">
        <f t="shared" si="0"/>
        <v>72.15419899477871</v>
      </c>
      <c r="K26" s="33">
        <f t="shared" si="0"/>
        <v>61.899164310913712</v>
      </c>
      <c r="L26" s="33">
        <f t="shared" si="0"/>
        <v>54.330393885949441</v>
      </c>
    </row>
    <row r="27" spans="1:12" x14ac:dyDescent="0.2">
      <c r="A27" s="38">
        <v>18</v>
      </c>
      <c r="B27" s="38">
        <v>18</v>
      </c>
      <c r="C27" s="38">
        <v>0.375</v>
      </c>
      <c r="D27" s="32">
        <f t="shared" si="1"/>
        <v>0.44444444444444442</v>
      </c>
      <c r="E27" s="33">
        <f t="shared" si="0"/>
        <v>482.17043478260871</v>
      </c>
      <c r="F27" s="33">
        <f t="shared" si="0"/>
        <v>241.50522648083626</v>
      </c>
      <c r="G27" s="33">
        <f t="shared" si="0"/>
        <v>160.85776549403388</v>
      </c>
      <c r="H27" s="33">
        <f t="shared" si="0"/>
        <v>121.17482517482519</v>
      </c>
      <c r="I27" s="33">
        <f t="shared" si="0"/>
        <v>96.955863417030812</v>
      </c>
      <c r="J27" s="33">
        <f t="shared" si="0"/>
        <v>81.066666666666663</v>
      </c>
      <c r="K27" s="33">
        <f t="shared" si="0"/>
        <v>69.529349860132385</v>
      </c>
      <c r="L27" s="33">
        <f t="shared" si="0"/>
        <v>61.014084507042263</v>
      </c>
    </row>
    <row r="28" spans="1:12" x14ac:dyDescent="0.2">
      <c r="A28" s="38">
        <v>24</v>
      </c>
      <c r="B28" s="38">
        <v>24</v>
      </c>
      <c r="C28" s="38">
        <v>0.375</v>
      </c>
      <c r="D28" s="32">
        <f t="shared" si="1"/>
        <v>0.25</v>
      </c>
      <c r="E28" s="33">
        <f t="shared" si="0"/>
        <v>642.6145154280747</v>
      </c>
      <c r="F28" s="33">
        <f t="shared" si="0"/>
        <v>321.72671888598779</v>
      </c>
      <c r="G28" s="33">
        <f t="shared" si="0"/>
        <v>214.19590796814714</v>
      </c>
      <c r="H28" s="33">
        <f t="shared" si="0"/>
        <v>161.28446771378708</v>
      </c>
      <c r="I28" s="33">
        <f t="shared" si="0"/>
        <v>128.99164776847468</v>
      </c>
      <c r="J28" s="33">
        <f t="shared" si="0"/>
        <v>107.80519101778944</v>
      </c>
      <c r="K28" s="33">
        <f t="shared" si="0"/>
        <v>92.421222908148991</v>
      </c>
      <c r="L28" s="33">
        <f t="shared" si="0"/>
        <v>81.066666666666663</v>
      </c>
    </row>
    <row r="29" spans="1:12" x14ac:dyDescent="0.2">
      <c r="A29" s="1"/>
      <c r="B29" s="1"/>
      <c r="C29" s="1"/>
    </row>
    <row r="30" spans="1:12" x14ac:dyDescent="0.2">
      <c r="A30" s="28" t="s">
        <v>17</v>
      </c>
      <c r="B30" s="26" t="s">
        <v>35</v>
      </c>
      <c r="C30" s="17"/>
      <c r="D30" s="17"/>
      <c r="E30" s="24"/>
      <c r="F30" s="24"/>
      <c r="G30" s="24"/>
      <c r="H30" s="24"/>
      <c r="I30" s="24"/>
      <c r="J30" s="24"/>
      <c r="K30" s="24"/>
      <c r="L30" s="24"/>
    </row>
    <row r="31" spans="1:12" x14ac:dyDescent="0.2">
      <c r="A31" s="1"/>
      <c r="B31" s="26" t="s">
        <v>18</v>
      </c>
      <c r="C31" s="17"/>
      <c r="D31" s="17"/>
      <c r="E31" s="24"/>
      <c r="F31" s="24"/>
      <c r="G31" s="24"/>
      <c r="H31" s="24"/>
      <c r="I31" s="24"/>
      <c r="J31" s="24"/>
      <c r="K31" s="24"/>
      <c r="L31" s="24"/>
    </row>
    <row r="32" spans="1:12" x14ac:dyDescent="0.2">
      <c r="B32" s="26" t="s">
        <v>36</v>
      </c>
      <c r="C32" s="24"/>
      <c r="D32" s="17"/>
      <c r="E32" s="24"/>
      <c r="F32" s="24"/>
      <c r="G32" s="24"/>
      <c r="H32" s="24"/>
      <c r="I32" s="24"/>
      <c r="J32" s="24"/>
      <c r="K32" s="24"/>
      <c r="L32" s="24"/>
    </row>
    <row r="33" spans="2:12" x14ac:dyDescent="0.2">
      <c r="B33" s="26"/>
      <c r="C33" s="24"/>
      <c r="D33" s="17"/>
      <c r="E33" s="24"/>
      <c r="F33" s="24"/>
      <c r="G33" s="24"/>
      <c r="H33" s="24"/>
      <c r="I33" s="24"/>
      <c r="J33" s="24"/>
      <c r="K33" s="24"/>
      <c r="L33" s="24"/>
    </row>
  </sheetData>
  <mergeCells count="9">
    <mergeCell ref="A15:C15"/>
    <mergeCell ref="E15:L15"/>
    <mergeCell ref="A1:N1"/>
    <mergeCell ref="A10:C10"/>
    <mergeCell ref="E10:F10"/>
    <mergeCell ref="G10:I11"/>
    <mergeCell ref="E11:F11"/>
    <mergeCell ref="E12:F12"/>
    <mergeCell ref="G12:I12"/>
  </mergeCells>
  <pageMargins left="0.75" right="0.75" top="1" bottom="1" header="0.5" footer="0.5"/>
  <pageSetup orientation="landscape" horizontalDpi="300" verticalDpi="300" r:id="rId1"/>
  <headerFooter alignWithMargins="0">
    <oddFooter>&amp;L&amp;F, &amp;A&amp;RRev 12/2003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sqref="A1:N1"/>
    </sheetView>
  </sheetViews>
  <sheetFormatPr defaultRowHeight="12.75" x14ac:dyDescent="0.2"/>
  <cols>
    <col min="1" max="3" width="10.5703125" customWidth="1"/>
    <col min="4" max="4" width="12.42578125" style="1" hidden="1" customWidth="1"/>
  </cols>
  <sheetData>
    <row r="1" spans="1:14" ht="15.75" x14ac:dyDescent="0.25">
      <c r="A1" s="111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0" customFormat="1" ht="33" customHeight="1" x14ac:dyDescent="0.2">
      <c r="A2" s="29" t="s">
        <v>41</v>
      </c>
      <c r="D2" s="31"/>
    </row>
    <row r="3" spans="1:14" ht="18.75" hidden="1" customHeight="1" x14ac:dyDescent="0.2">
      <c r="A3" s="4" t="s">
        <v>13</v>
      </c>
      <c r="B3" s="2"/>
      <c r="C3" s="19">
        <v>721.8</v>
      </c>
    </row>
    <row r="4" spans="1:14" hidden="1" x14ac:dyDescent="0.2">
      <c r="A4" s="5"/>
      <c r="B4" s="5"/>
      <c r="C4" s="5"/>
      <c r="D4" s="6"/>
    </row>
    <row r="5" spans="1:14" s="30" customFormat="1" ht="36" customHeight="1" x14ac:dyDescent="0.2">
      <c r="A5" s="40" t="s">
        <v>27</v>
      </c>
      <c r="D5" s="31"/>
    </row>
    <row r="6" spans="1:14" x14ac:dyDescent="0.2">
      <c r="B6" s="45" t="s">
        <v>20</v>
      </c>
    </row>
    <row r="7" spans="1:14" x14ac:dyDescent="0.2">
      <c r="B7" s="45" t="s">
        <v>22</v>
      </c>
    </row>
    <row r="8" spans="1:14" x14ac:dyDescent="0.2">
      <c r="B8" s="45" t="s">
        <v>21</v>
      </c>
      <c r="F8" s="35"/>
    </row>
    <row r="9" spans="1:14" x14ac:dyDescent="0.2">
      <c r="B9" s="45"/>
      <c r="F9" s="35"/>
    </row>
    <row r="10" spans="1:14" x14ac:dyDescent="0.2">
      <c r="A10" s="108" t="s">
        <v>24</v>
      </c>
      <c r="B10" s="109"/>
      <c r="C10" s="110"/>
      <c r="D10" s="39"/>
      <c r="E10" s="124" t="s">
        <v>12</v>
      </c>
      <c r="F10" s="125"/>
      <c r="G10" s="112" t="s">
        <v>19</v>
      </c>
      <c r="H10" s="113"/>
      <c r="I10" s="114"/>
    </row>
    <row r="11" spans="1:14" x14ac:dyDescent="0.2">
      <c r="A11" s="14" t="s">
        <v>0</v>
      </c>
      <c r="B11" s="15" t="s">
        <v>1</v>
      </c>
      <c r="C11" s="16" t="s">
        <v>2</v>
      </c>
      <c r="E11" s="126" t="s">
        <v>26</v>
      </c>
      <c r="F11" s="127"/>
      <c r="G11" s="115"/>
      <c r="H11" s="116"/>
      <c r="I11" s="117"/>
    </row>
    <row r="12" spans="1:14" x14ac:dyDescent="0.2">
      <c r="A12" s="36">
        <v>4.25</v>
      </c>
      <c r="B12" s="36">
        <v>4.25</v>
      </c>
      <c r="C12" s="36">
        <v>0.3125</v>
      </c>
      <c r="D12" s="37"/>
      <c r="E12" s="128">
        <v>0.125</v>
      </c>
      <c r="F12" s="129"/>
      <c r="G12" s="121">
        <f>SUM($C$3/((A12+B12+E12)*C12*E12*(144/((A12+E12)*(B12+E12)))))</f>
        <v>284.768115942029</v>
      </c>
      <c r="H12" s="122"/>
      <c r="I12" s="123"/>
    </row>
    <row r="13" spans="1:14" x14ac:dyDescent="0.2">
      <c r="A13" s="46"/>
      <c r="B13" s="46"/>
      <c r="C13" s="46"/>
    </row>
    <row r="14" spans="1:14" s="43" customFormat="1" ht="36" customHeight="1" x14ac:dyDescent="0.2">
      <c r="A14" s="41" t="s">
        <v>28</v>
      </c>
      <c r="B14" s="42"/>
      <c r="C14" s="42"/>
      <c r="D14" s="42"/>
    </row>
    <row r="15" spans="1:14" x14ac:dyDescent="0.2">
      <c r="A15" s="108" t="s">
        <v>24</v>
      </c>
      <c r="B15" s="109"/>
      <c r="C15" s="110"/>
      <c r="D15" s="3" t="s">
        <v>3</v>
      </c>
      <c r="E15" s="118" t="s">
        <v>25</v>
      </c>
      <c r="F15" s="119"/>
      <c r="G15" s="119"/>
      <c r="H15" s="119"/>
      <c r="I15" s="119"/>
      <c r="J15" s="119"/>
      <c r="K15" s="119"/>
      <c r="L15" s="120"/>
    </row>
    <row r="16" spans="1:14" x14ac:dyDescent="0.2">
      <c r="A16" s="14" t="s">
        <v>0</v>
      </c>
      <c r="B16" s="15" t="s">
        <v>1</v>
      </c>
      <c r="C16" s="16" t="s">
        <v>2</v>
      </c>
      <c r="D16" s="7"/>
      <c r="E16" s="11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3" t="s">
        <v>11</v>
      </c>
    </row>
    <row r="17" spans="1:13" hidden="1" x14ac:dyDescent="0.2">
      <c r="A17" s="14"/>
      <c r="B17" s="15"/>
      <c r="C17" s="16"/>
      <c r="D17" s="7"/>
      <c r="E17" s="20">
        <v>6.25E-2</v>
      </c>
      <c r="F17" s="21">
        <v>0.125</v>
      </c>
      <c r="G17" s="21">
        <v>0.188</v>
      </c>
      <c r="H17" s="21">
        <v>0.25</v>
      </c>
      <c r="I17" s="21">
        <v>0.313</v>
      </c>
      <c r="J17" s="21">
        <v>0.375</v>
      </c>
      <c r="K17" s="21">
        <v>0.438</v>
      </c>
      <c r="L17" s="22">
        <v>0.5</v>
      </c>
    </row>
    <row r="18" spans="1:13" x14ac:dyDescent="0.2">
      <c r="A18" s="38">
        <v>1</v>
      </c>
      <c r="B18" s="38">
        <v>1</v>
      </c>
      <c r="C18" s="38">
        <v>0.25</v>
      </c>
      <c r="D18" s="32">
        <f t="shared" ref="D18:D28" si="0">SUM(144/(A18*B18))</f>
        <v>144</v>
      </c>
      <c r="E18" s="33">
        <f t="shared" ref="E18:L28" si="1">SUM($C$3/(($A18+$B18-E$17)*$C18*$D18*E$17))</f>
        <v>165.57419354838709</v>
      </c>
      <c r="F18" s="33">
        <f t="shared" si="1"/>
        <v>85.546666666666667</v>
      </c>
      <c r="G18" s="33">
        <f t="shared" si="1"/>
        <v>58.857028791508142</v>
      </c>
      <c r="H18" s="33">
        <f t="shared" si="1"/>
        <v>45.828571428571429</v>
      </c>
      <c r="I18" s="33">
        <f t="shared" si="1"/>
        <v>37.971255475530796</v>
      </c>
      <c r="J18" s="33">
        <f t="shared" si="1"/>
        <v>32.902564102564099</v>
      </c>
      <c r="K18" s="33">
        <f t="shared" si="1"/>
        <v>29.306181631089984</v>
      </c>
      <c r="L18" s="33">
        <f t="shared" si="1"/>
        <v>26.733333333333331</v>
      </c>
    </row>
    <row r="19" spans="1:13" x14ac:dyDescent="0.2">
      <c r="A19" s="38">
        <v>2</v>
      </c>
      <c r="B19" s="38">
        <v>2</v>
      </c>
      <c r="C19" s="38">
        <v>0.25</v>
      </c>
      <c r="D19" s="32">
        <f t="shared" si="0"/>
        <v>36</v>
      </c>
      <c r="E19" s="33">
        <f t="shared" si="1"/>
        <v>325.89206349206347</v>
      </c>
      <c r="F19" s="33">
        <f t="shared" si="1"/>
        <v>165.57419354838709</v>
      </c>
      <c r="G19" s="33">
        <f t="shared" si="1"/>
        <v>111.90864236118863</v>
      </c>
      <c r="H19" s="33">
        <f t="shared" si="1"/>
        <v>85.546666666666667</v>
      </c>
      <c r="I19" s="33">
        <f t="shared" si="1"/>
        <v>69.495533482202816</v>
      </c>
      <c r="J19" s="33">
        <f t="shared" si="1"/>
        <v>58.997701149425282</v>
      </c>
      <c r="K19" s="33">
        <f t="shared" si="1"/>
        <v>51.405115898666537</v>
      </c>
      <c r="L19" s="33">
        <f t="shared" si="1"/>
        <v>45.828571428571429</v>
      </c>
    </row>
    <row r="20" spans="1:13" x14ac:dyDescent="0.2">
      <c r="A20" s="38">
        <v>4.25</v>
      </c>
      <c r="B20" s="38">
        <v>4.25</v>
      </c>
      <c r="C20" s="38">
        <v>0.313</v>
      </c>
      <c r="D20" s="32">
        <f t="shared" si="0"/>
        <v>7.9723183391003456</v>
      </c>
      <c r="E20" s="33">
        <f t="shared" si="1"/>
        <v>548.52206839427288</v>
      </c>
      <c r="F20" s="33">
        <f t="shared" si="1"/>
        <v>276.30775833293598</v>
      </c>
      <c r="G20" s="33">
        <f t="shared" si="1"/>
        <v>185.10771692860897</v>
      </c>
      <c r="H20" s="33">
        <f t="shared" si="1"/>
        <v>140.24711975989931</v>
      </c>
      <c r="I20" s="33">
        <f t="shared" si="1"/>
        <v>112.88046252115285</v>
      </c>
      <c r="J20" s="33">
        <f t="shared" si="1"/>
        <v>94.936511837470306</v>
      </c>
      <c r="K20" s="33">
        <f t="shared" si="1"/>
        <v>81.916427511215133</v>
      </c>
      <c r="L20" s="33">
        <f t="shared" si="1"/>
        <v>72.314921126198072</v>
      </c>
    </row>
    <row r="21" spans="1:13" x14ac:dyDescent="0.2">
      <c r="A21" s="38">
        <v>4</v>
      </c>
      <c r="B21" s="38">
        <v>8</v>
      </c>
      <c r="C21" s="38">
        <v>0.5</v>
      </c>
      <c r="D21" s="32">
        <f t="shared" si="0"/>
        <v>4.5</v>
      </c>
      <c r="E21" s="33">
        <f t="shared" si="1"/>
        <v>429.97277486910991</v>
      </c>
      <c r="F21" s="33">
        <f t="shared" si="1"/>
        <v>216.11789473684209</v>
      </c>
      <c r="G21" s="33">
        <f t="shared" si="1"/>
        <v>144.461816688402</v>
      </c>
      <c r="H21" s="33">
        <f t="shared" si="1"/>
        <v>109.20851063829787</v>
      </c>
      <c r="I21" s="33">
        <f t="shared" si="1"/>
        <v>87.697452536624212</v>
      </c>
      <c r="J21" s="33">
        <f t="shared" si="1"/>
        <v>73.588530465949816</v>
      </c>
      <c r="K21" s="33">
        <f t="shared" si="1"/>
        <v>63.347179668240869</v>
      </c>
      <c r="L21" s="33">
        <f t="shared" si="1"/>
        <v>55.791304347826085</v>
      </c>
    </row>
    <row r="22" spans="1:13" x14ac:dyDescent="0.2">
      <c r="A22" s="38">
        <v>6</v>
      </c>
      <c r="B22" s="38">
        <v>6</v>
      </c>
      <c r="C22" s="38">
        <v>0.5</v>
      </c>
      <c r="D22" s="32">
        <f t="shared" si="0"/>
        <v>4</v>
      </c>
      <c r="E22" s="33">
        <f t="shared" si="1"/>
        <v>483.71937172774864</v>
      </c>
      <c r="F22" s="33">
        <f t="shared" si="1"/>
        <v>243.13263157894735</v>
      </c>
      <c r="G22" s="33">
        <f t="shared" si="1"/>
        <v>162.51954377445222</v>
      </c>
      <c r="H22" s="33">
        <f t="shared" si="1"/>
        <v>122.8595744680851</v>
      </c>
      <c r="I22" s="33">
        <f t="shared" si="1"/>
        <v>98.659634103702231</v>
      </c>
      <c r="J22" s="33">
        <f t="shared" si="1"/>
        <v>82.787096774193543</v>
      </c>
      <c r="K22" s="33">
        <f t="shared" si="1"/>
        <v>71.265577126770978</v>
      </c>
      <c r="L22" s="33">
        <f t="shared" si="1"/>
        <v>62.765217391304347</v>
      </c>
    </row>
    <row r="23" spans="1:13" x14ac:dyDescent="0.2">
      <c r="A23" s="38">
        <v>8</v>
      </c>
      <c r="B23" s="38">
        <v>8</v>
      </c>
      <c r="C23" s="38">
        <v>0.375</v>
      </c>
      <c r="D23" s="32">
        <f t="shared" si="0"/>
        <v>2.25</v>
      </c>
      <c r="E23" s="33">
        <f t="shared" si="1"/>
        <v>858.8214379084967</v>
      </c>
      <c r="F23" s="33">
        <f t="shared" si="1"/>
        <v>431.10131233595797</v>
      </c>
      <c r="G23" s="33">
        <f t="shared" si="1"/>
        <v>287.77856121484172</v>
      </c>
      <c r="H23" s="33">
        <f t="shared" si="1"/>
        <v>217.26137566137564</v>
      </c>
      <c r="I23" s="33">
        <f t="shared" si="1"/>
        <v>174.2283636634202</v>
      </c>
      <c r="J23" s="33">
        <f t="shared" si="1"/>
        <v>145.99964444444444</v>
      </c>
      <c r="K23" s="33">
        <f t="shared" si="1"/>
        <v>125.505734708341</v>
      </c>
      <c r="L23" s="33">
        <f t="shared" si="1"/>
        <v>110.38279569892472</v>
      </c>
    </row>
    <row r="24" spans="1:13" x14ac:dyDescent="0.2">
      <c r="A24" s="38">
        <v>12</v>
      </c>
      <c r="B24" s="38">
        <v>12</v>
      </c>
      <c r="C24" s="38">
        <v>0.375</v>
      </c>
      <c r="D24" s="32">
        <f t="shared" si="0"/>
        <v>1</v>
      </c>
      <c r="E24" s="33">
        <f t="shared" si="1"/>
        <v>1286.5503916449086</v>
      </c>
      <c r="F24" s="33">
        <f t="shared" si="1"/>
        <v>644.95916230366493</v>
      </c>
      <c r="G24" s="33">
        <f t="shared" si="1"/>
        <v>429.96379440367986</v>
      </c>
      <c r="H24" s="33">
        <f t="shared" si="1"/>
        <v>324.17684210526312</v>
      </c>
      <c r="I24" s="33">
        <f t="shared" si="1"/>
        <v>259.6158553963424</v>
      </c>
      <c r="J24" s="33">
        <f t="shared" si="1"/>
        <v>217.26137566137564</v>
      </c>
      <c r="K24" s="33">
        <f t="shared" si="1"/>
        <v>186.50880858777714</v>
      </c>
      <c r="L24" s="33">
        <f t="shared" si="1"/>
        <v>163.8127659574468</v>
      </c>
    </row>
    <row r="25" spans="1:13" x14ac:dyDescent="0.2">
      <c r="A25" s="38">
        <v>13</v>
      </c>
      <c r="B25" s="38">
        <v>13</v>
      </c>
      <c r="C25" s="38">
        <v>0.375</v>
      </c>
      <c r="D25" s="32">
        <f t="shared" si="0"/>
        <v>0.85207100591715978</v>
      </c>
      <c r="E25" s="33">
        <f t="shared" si="1"/>
        <v>1393.4830522088353</v>
      </c>
      <c r="F25" s="33">
        <f t="shared" si="1"/>
        <v>698.42447665056352</v>
      </c>
      <c r="G25" s="33">
        <f t="shared" si="1"/>
        <v>465.51139554641134</v>
      </c>
      <c r="H25" s="33">
        <f t="shared" si="1"/>
        <v>350.90744336569571</v>
      </c>
      <c r="I25" s="33">
        <f t="shared" si="1"/>
        <v>280.96491999429685</v>
      </c>
      <c r="J25" s="33">
        <f t="shared" si="1"/>
        <v>235.07945799457991</v>
      </c>
      <c r="K25" s="33">
        <f t="shared" si="1"/>
        <v>201.76270022199282</v>
      </c>
      <c r="L25" s="33">
        <f t="shared" si="1"/>
        <v>177.1738562091503</v>
      </c>
    </row>
    <row r="26" spans="1:13" x14ac:dyDescent="0.2">
      <c r="A26" s="38">
        <v>16</v>
      </c>
      <c r="B26" s="38">
        <v>16</v>
      </c>
      <c r="C26" s="38">
        <v>0.375</v>
      </c>
      <c r="D26" s="32">
        <f t="shared" si="0"/>
        <v>0.5625</v>
      </c>
      <c r="E26" s="33">
        <f t="shared" si="1"/>
        <v>1714.2815394651011</v>
      </c>
      <c r="F26" s="33">
        <f t="shared" si="1"/>
        <v>858.8214379084967</v>
      </c>
      <c r="G26" s="33">
        <f t="shared" si="1"/>
        <v>572.15574122080682</v>
      </c>
      <c r="H26" s="33">
        <f t="shared" si="1"/>
        <v>431.10131233595797</v>
      </c>
      <c r="I26" s="33">
        <f t="shared" si="1"/>
        <v>345.01471780705924</v>
      </c>
      <c r="J26" s="33">
        <f t="shared" si="1"/>
        <v>288.53684672815103</v>
      </c>
      <c r="K26" s="33">
        <f t="shared" si="1"/>
        <v>247.52807091200839</v>
      </c>
      <c r="L26" s="33">
        <f t="shared" si="1"/>
        <v>217.26137566137564</v>
      </c>
    </row>
    <row r="27" spans="1:13" x14ac:dyDescent="0.2">
      <c r="A27" s="38">
        <v>18</v>
      </c>
      <c r="B27" s="38">
        <v>18</v>
      </c>
      <c r="C27" s="38">
        <v>0.375</v>
      </c>
      <c r="D27" s="32">
        <f t="shared" si="0"/>
        <v>0.44444444444444442</v>
      </c>
      <c r="E27" s="33">
        <f t="shared" si="1"/>
        <v>1928.1474782608695</v>
      </c>
      <c r="F27" s="33">
        <f t="shared" si="1"/>
        <v>965.75331010452965</v>
      </c>
      <c r="G27" s="33">
        <f t="shared" si="1"/>
        <v>643.25282622489556</v>
      </c>
      <c r="H27" s="33">
        <f t="shared" si="1"/>
        <v>484.56503496503495</v>
      </c>
      <c r="I27" s="33">
        <f t="shared" si="1"/>
        <v>387.71602334854759</v>
      </c>
      <c r="J27" s="33">
        <f t="shared" si="1"/>
        <v>324.17684210526312</v>
      </c>
      <c r="K27" s="33">
        <f t="shared" si="1"/>
        <v>278.04035860965956</v>
      </c>
      <c r="L27" s="33">
        <f t="shared" si="1"/>
        <v>243.9887323943662</v>
      </c>
    </row>
    <row r="28" spans="1:13" x14ac:dyDescent="0.2">
      <c r="A28" s="38">
        <v>24</v>
      </c>
      <c r="B28" s="38">
        <v>24</v>
      </c>
      <c r="C28" s="38">
        <v>0.375</v>
      </c>
      <c r="D28" s="32">
        <f t="shared" si="0"/>
        <v>0.25</v>
      </c>
      <c r="E28" s="33">
        <f t="shared" si="1"/>
        <v>2569.746023468057</v>
      </c>
      <c r="F28" s="33">
        <f t="shared" si="1"/>
        <v>1286.5503916449086</v>
      </c>
      <c r="G28" s="33">
        <f t="shared" si="1"/>
        <v>856.5462956864742</v>
      </c>
      <c r="H28" s="33">
        <f t="shared" si="1"/>
        <v>644.95916230366493</v>
      </c>
      <c r="I28" s="33">
        <f t="shared" si="1"/>
        <v>515.8236640403602</v>
      </c>
      <c r="J28" s="33">
        <f t="shared" si="1"/>
        <v>431.10131233595797</v>
      </c>
      <c r="K28" s="33">
        <f t="shared" si="1"/>
        <v>369.58248584544009</v>
      </c>
      <c r="L28" s="33">
        <f t="shared" si="1"/>
        <v>324.17684210526312</v>
      </c>
    </row>
    <row r="29" spans="1:13" x14ac:dyDescent="0.2">
      <c r="A29" s="1"/>
      <c r="B29" s="1"/>
      <c r="C29" s="1"/>
    </row>
    <row r="30" spans="1:13" x14ac:dyDescent="0.2">
      <c r="A30" s="28" t="s">
        <v>17</v>
      </c>
      <c r="B30" s="26" t="s">
        <v>35</v>
      </c>
      <c r="C30" s="17"/>
      <c r="D30" s="17"/>
      <c r="E30" s="24"/>
      <c r="F30" s="24"/>
      <c r="G30" s="24"/>
      <c r="H30" s="24"/>
      <c r="I30" s="24"/>
      <c r="J30" s="24"/>
      <c r="K30" s="24"/>
      <c r="L30" s="24"/>
      <c r="M30" s="24"/>
    </row>
    <row r="31" spans="1:13" x14ac:dyDescent="0.2">
      <c r="A31" s="1"/>
      <c r="B31" s="26" t="s">
        <v>18</v>
      </c>
      <c r="C31" s="17"/>
      <c r="D31" s="17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2" customHeight="1" x14ac:dyDescent="0.2">
      <c r="B32" s="26" t="s">
        <v>36</v>
      </c>
      <c r="C32" s="24"/>
      <c r="D32" s="17"/>
      <c r="E32" s="24"/>
      <c r="F32" s="24"/>
      <c r="G32" s="24"/>
      <c r="H32" s="24"/>
      <c r="I32" s="24"/>
      <c r="J32" s="24"/>
      <c r="K32" s="24"/>
      <c r="L32" s="24"/>
      <c r="M32" s="24"/>
    </row>
    <row r="33" spans="2:13" ht="12" customHeight="1" x14ac:dyDescent="0.2">
      <c r="B33" s="26"/>
      <c r="C33" s="24"/>
      <c r="D33" s="17"/>
      <c r="E33" s="24"/>
      <c r="F33" s="24"/>
      <c r="G33" s="24"/>
      <c r="H33" s="24"/>
      <c r="I33" s="24"/>
      <c r="J33" s="24"/>
      <c r="K33" s="24"/>
      <c r="L33" s="24"/>
      <c r="M33" s="24"/>
    </row>
  </sheetData>
  <mergeCells count="9">
    <mergeCell ref="A15:C15"/>
    <mergeCell ref="E15:L15"/>
    <mergeCell ref="A1:N1"/>
    <mergeCell ref="A10:C10"/>
    <mergeCell ref="E10:F10"/>
    <mergeCell ref="G10:I11"/>
    <mergeCell ref="E11:F11"/>
    <mergeCell ref="E12:F12"/>
    <mergeCell ref="G12:I12"/>
  </mergeCells>
  <pageMargins left="0.75" right="0.75" top="1" bottom="1" header="0.5" footer="0.5"/>
  <pageSetup orientation="landscape" horizontalDpi="300" verticalDpi="300" r:id="rId1"/>
  <headerFooter alignWithMargins="0">
    <oddFooter>&amp;L&amp;F, &amp;A&amp;RRev 12/2003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Permacolor Select 25 lb Bag</vt:lpstr>
      <vt:lpstr>Permacolor Select 12.5 lb Bag</vt:lpstr>
      <vt:lpstr>Plasma Gallon Pail</vt:lpstr>
      <vt:lpstr>SPECTRALOCK Mini</vt:lpstr>
      <vt:lpstr>SPECTRALOCK PRO Full</vt:lpstr>
      <vt:lpstr>SPECTRALOCK PRO Commercial</vt:lpstr>
      <vt:lpstr>SPECTRALOCK PRO Premium Mini</vt:lpstr>
      <vt:lpstr>SPECTRALOCK PRO Premium Full</vt:lpstr>
      <vt:lpstr>SPECTRALOCK PRO Premium Comm</vt:lpstr>
      <vt:lpstr>SPECTRALOCK 2000 IG #2</vt:lpstr>
      <vt:lpstr>SPECTRALOCK 2000 IG #4</vt:lpstr>
      <vt:lpstr>2000 #2</vt:lpstr>
      <vt:lpstr>2000 #4</vt:lpstr>
      <vt:lpstr> Permacolor 8 lb</vt:lpstr>
      <vt:lpstr> Permacolor 25 lb</vt:lpstr>
      <vt:lpstr>1500 10</vt:lpstr>
      <vt:lpstr>1500 25</vt:lpstr>
      <vt:lpstr>1600 8</vt:lpstr>
    </vt:vector>
  </TitlesOfParts>
  <Company>Laticrete International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Metcalf</dc:creator>
  <cp:lastModifiedBy>Joe</cp:lastModifiedBy>
  <cp:lastPrinted>2003-12-08T17:17:25Z</cp:lastPrinted>
  <dcterms:created xsi:type="dcterms:W3CDTF">2003-12-03T19:32:36Z</dcterms:created>
  <dcterms:modified xsi:type="dcterms:W3CDTF">2016-01-17T18:09:44Z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1486894788</vt:i4>
  </property>
  <property fmtid="{D5CDD505-2E9C-101B-9397-08002B2CF9AE}" pid="3" name="_EmailSubject">
    <vt:lpwstr>Coverage Spread sheet</vt:lpwstr>
  </property>
  <property fmtid="{D5CDD505-2E9C-101B-9397-08002B2CF9AE}" pid="4" name="_AuthorEmail">
    <vt:lpwstr>SBFine@laticrete.com</vt:lpwstr>
  </property>
  <property fmtid="{D5CDD505-2E9C-101B-9397-08002B2CF9AE}" pid="5" name="_AuthorEmailDisplayName">
    <vt:lpwstr>Steve B. Fine</vt:lpwstr>
  </property>
  <property fmtid="{D5CDD505-2E9C-101B-9397-08002B2CF9AE}" pid="6" name="_PreviousAdHocReviewCycleID">
    <vt:i4>1361591898</vt:i4>
  </property>
  <property fmtid="{D5CDD505-2E9C-101B-9397-08002B2CF9AE}" pid="7" name="_ReviewingToolsShownOnce">
    <vt:lpwstr/>
  </property>
</Properties>
</file>